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lama" sheetId="1" state="visible" r:id="rId1"/>
    <sheet xmlns:r="http://schemas.openxmlformats.org/officeDocument/2006/relationships" name="Veri Toplama Planı" sheetId="2" state="visible" r:id="rId2"/>
    <sheet xmlns:r="http://schemas.openxmlformats.org/officeDocument/2006/relationships" name="EnPI Ve EnB" sheetId="3" state="visible" r:id="rId3"/>
    <sheet xmlns:r="http://schemas.openxmlformats.org/officeDocument/2006/relationships" name="Kalibrasyon Takibi" sheetId="4" state="visible" r:id="rId4"/>
  </sheets>
  <definedNames>
    <definedName name="_xlnm._FilterDatabase" localSheetId="1" hidden="1">'Veri Toplama Planı'!$A$6:$N$35</definedName>
    <definedName name="_xlnm.Print_Titles" localSheetId="1">'Veri Toplama Planı'!$6:$6</definedName>
    <definedName name="_xlnm._FilterDatabase" localSheetId="3" hidden="1">'Kalibrasyon Takibi'!$A$3:$J$28</definedName>
    <definedName name="_xlnm.Print_Titles" localSheetId="3">'Kalibrasyon Takibi'!$3:$3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.mm.yyyy"/>
    <numFmt numFmtId="165" formatCode="#,##0.0"/>
    <numFmt numFmtId="166" formatCode="+%0.0;-%0.0;%0.0"/>
    <numFmt numFmtId="167" formatCode="0.000"/>
    <numFmt numFmtId="168" formatCode="%0.0"/>
    <numFmt numFmtId="169" formatCode="0.0"/>
    <numFmt numFmtId="170" formatCode="+#,##0;-#,##0;0"/>
  </numFmts>
  <fonts count="6">
    <font>
      <name val="Calibri"/>
      <family val="2"/>
      <color theme="1"/>
      <sz val="11"/>
      <scheme val="minor"/>
    </font>
    <font>
      <name val="Times New Roman"/>
      <sz val="11"/>
    </font>
    <font>
      <name val="Times New Roman"/>
      <b val="1"/>
      <color rgb="00189D8E"/>
      <sz val="11"/>
    </font>
    <font>
      <name val="Times New Roman"/>
      <b val="1"/>
      <color rgb="00FFFFFF"/>
      <sz val="11"/>
    </font>
    <font>
      <name val="Times New Roman"/>
      <b val="1"/>
      <sz val="11"/>
    </font>
    <font>
      <name val="Times New Roman"/>
      <i val="1"/>
      <sz val="11"/>
    </font>
  </fonts>
  <fills count="4">
    <fill>
      <patternFill/>
    </fill>
    <fill>
      <patternFill patternType="gray125"/>
    </fill>
    <fill>
      <patternFill patternType="solid">
        <fgColor rgb="00189D8E"/>
      </patternFill>
    </fill>
    <fill>
      <patternFill patternType="solid">
        <fgColor rgb="00D9D9D9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1" fillId="0" borderId="0"/>
  </cellStyleXfs>
  <cellXfs count="43">
    <xf numFmtId="0" fontId="0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1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0" fillId="0" borderId="1" pivotButton="0" quotePrefix="0" xfId="0"/>
    <xf numFmtId="164" fontId="1" fillId="3" borderId="1" applyAlignment="1" pivotButton="0" quotePrefix="0" xfId="0">
      <alignment vertical="top" wrapText="1"/>
    </xf>
    <xf numFmtId="164" fontId="1" fillId="3" borderId="1" applyAlignment="1" pivotButton="0" quotePrefix="0" xfId="0">
      <alignment horizontal="center" vertical="top"/>
    </xf>
    <xf numFmtId="3" fontId="1" fillId="3" borderId="1" applyAlignment="1" pivotButton="0" quotePrefix="0" xfId="0">
      <alignment vertical="top" wrapText="1"/>
    </xf>
    <xf numFmtId="165" fontId="1" fillId="0" borderId="1" applyAlignment="1" pivotButton="0" quotePrefix="0" xfId="0">
      <alignment vertical="top" wrapText="1"/>
    </xf>
    <xf numFmtId="3" fontId="1" fillId="0" borderId="1" applyAlignment="1" pivotButton="0" quotePrefix="0" xfId="0">
      <alignment vertical="top" wrapText="1"/>
    </xf>
    <xf numFmtId="166" fontId="1" fillId="0" borderId="1" applyAlignment="1" pivotButton="0" quotePrefix="0" xfId="0">
      <alignment vertical="top" wrapText="1"/>
    </xf>
    <xf numFmtId="4" fontId="4" fillId="0" borderId="1" applyAlignment="1" pivotButton="0" quotePrefix="0" xfId="0">
      <alignment horizontal="right" vertical="top"/>
    </xf>
    <xf numFmtId="3" fontId="4" fillId="0" borderId="1" applyAlignment="1" pivotButton="0" quotePrefix="0" xfId="0">
      <alignment horizontal="right" vertical="top"/>
    </xf>
    <xf numFmtId="167" fontId="4" fillId="0" borderId="1" applyAlignment="1" pivotButton="0" quotePrefix="0" xfId="0">
      <alignment horizontal="right" vertical="top"/>
    </xf>
    <xf numFmtId="1" fontId="4" fillId="0" borderId="1" applyAlignment="1" pivotButton="0" quotePrefix="0" xfId="0">
      <alignment horizontal="right" vertical="top"/>
    </xf>
    <xf numFmtId="168" fontId="4" fillId="0" borderId="1" applyAlignment="1" pivotButton="0" quotePrefix="0" xfId="0">
      <alignment horizontal="right" vertical="top"/>
    </xf>
    <xf numFmtId="169" fontId="4" fillId="0" borderId="1" applyAlignment="1" pivotButton="0" quotePrefix="0" xfId="0">
      <alignment horizontal="right" vertical="top"/>
    </xf>
    <xf numFmtId="165" fontId="4" fillId="0" borderId="1" applyAlignment="1" pivotButton="0" quotePrefix="0" xfId="0">
      <alignment horizontal="right" vertical="top"/>
    </xf>
    <xf numFmtId="3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  <xf numFmtId="168" fontId="1" fillId="3" borderId="1" applyAlignment="1" pivotButton="0" quotePrefix="0" xfId="0">
      <alignment vertical="top" wrapText="1"/>
    </xf>
    <xf numFmtId="170" fontId="1" fillId="0" borderId="1" applyAlignment="1" pivotButton="0" quotePrefix="0" xfId="0">
      <alignment vertical="top" wrapText="1"/>
    </xf>
    <xf numFmtId="0" fontId="1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3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vertical="top" wrapText="1"/>
    </xf>
    <xf numFmtId="166" fontId="1" fillId="0" borderId="1" applyAlignment="1" pivotButton="0" quotePrefix="0" xfId="0">
      <alignment vertical="top" wrapText="1"/>
    </xf>
    <xf numFmtId="167" fontId="4" fillId="0" borderId="1" applyAlignment="1" pivotButton="0" quotePrefix="0" xfId="0">
      <alignment horizontal="right" vertical="top"/>
    </xf>
    <xf numFmtId="168" fontId="4" fillId="0" borderId="1" applyAlignment="1" pivotButton="0" quotePrefix="0" xfId="0">
      <alignment horizontal="right" vertical="top"/>
    </xf>
    <xf numFmtId="169" fontId="4" fillId="0" borderId="1" applyAlignment="1" pivotButton="0" quotePrefix="0" xfId="0">
      <alignment horizontal="right" vertical="top"/>
    </xf>
    <xf numFmtId="165" fontId="4" fillId="0" borderId="1" applyAlignment="1" pivotButton="0" quotePrefix="0" xfId="0">
      <alignment horizontal="right" vertical="top"/>
    </xf>
    <xf numFmtId="165" fontId="4" fillId="0" borderId="1" applyAlignment="1" pivotButton="0" quotePrefix="0" xfId="0">
      <alignment vertical="top" wrapText="1"/>
    </xf>
    <xf numFmtId="168" fontId="1" fillId="3" borderId="1" applyAlignment="1" pivotButton="0" quotePrefix="0" xfId="0">
      <alignment vertical="top" wrapText="1"/>
    </xf>
    <xf numFmtId="170" fontId="1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Times New Roman"/>
        <b val="1"/>
        <color rgb="00C00000"/>
      </font>
    </dxf>
    <dxf>
      <font>
        <name val="Times New Roman"/>
        <b val="1"/>
        <color rgb="00E26B0A"/>
      </font>
    </dxf>
    <dxf>
      <font>
        <name val="Times New Roman"/>
        <b val="1"/>
        <color rgb="0000803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70" customWidth="1" min="3" max="3"/>
  </cols>
  <sheetData>
    <row r="1">
      <c r="A1" s="1" t="inlineStr">
        <is>
          <t>ISO 50001 Enerji Verisi Toplama Planı Ve EnPI/EnB Şablonu</t>
        </is>
      </c>
    </row>
    <row r="3">
      <c r="A3" s="2" t="inlineStr">
        <is>
          <t>Amaç</t>
        </is>
      </c>
      <c r="B3" s="3" t="n"/>
      <c r="C3" s="4" t="n"/>
    </row>
    <row r="4" ht="32" customHeight="1">
      <c r="A4" s="5" t="inlineStr">
        <is>
          <t>Bu şablon, ISO 50001:2018 madde 6.6 (enerji verisi toplama planlaması) ve madde 9.1 (izleme, ölçme, analiz ve değerlendirme) şartları için kayıt altyapısı sunar.</t>
        </is>
      </c>
    </row>
    <row r="5" ht="32" customHeight="1">
      <c r="A5" s="5" t="inlineStr">
        <is>
          <t>EnPI ve EnB normalizasyonu ISO 50006 yaklaşımıyla tek değişkenli doğrusal regresyon (E = a · Ü + b) üzerinden kurulur; model katsayıları ve kalite ölçütleri canlı formüllerle hesaplanır.</t>
        </is>
      </c>
    </row>
    <row r="6" ht="32" customHeight="1">
      <c r="A6" s="5" t="inlineStr">
        <is>
          <t>Örnek satırlar ve 12 aylık taban dönem verisi temsilidir; herhangi bir tesise ait değildir ve aclassenerji.com/iso-50001-enerji-izleme-sistemi sayfasındaki örnekle birebir aynıdır.</t>
        </is>
      </c>
    </row>
    <row r="8">
      <c r="A8" s="2" t="inlineStr">
        <is>
          <t>Nasıl Kullanılır</t>
        </is>
      </c>
      <c r="B8" s="3" t="n"/>
      <c r="C8" s="4" t="n"/>
    </row>
    <row r="9" ht="32" customHeight="1">
      <c r="A9" s="5" t="inlineStr">
        <is>
          <t>1. Veri Toplama Planı sayfasında [Örnek] işaretli satırları kendi ölçüm noktalarınızla değiştirin; her satırı bir EnPI'ya ve bir doğrulama yöntemine bağlayın.</t>
        </is>
      </c>
    </row>
    <row r="10" ht="32" customHeight="1">
      <c r="A10" s="5" t="inlineStr">
        <is>
          <t>2. Enerji Türü ve ÖEK Mı sütunlarında açılır listeyi kullanın; kalibrasyon geçerlilik tarihini girdiğinizde Durum sütunu kendiliğinden güncellenir.</t>
        </is>
      </c>
    </row>
    <row r="11" ht="32" customHeight="1">
      <c r="A11" s="5" t="inlineStr">
        <is>
          <t>3. Kalibrasyon Takibi sayfasına ölçüm cihazlarınızı, sertifika numaralarını ve geçerlilik tarihlerini girin; kalan gün ve durum formülle hesaplanır.</t>
        </is>
      </c>
    </row>
    <row r="12" ht="32" customHeight="1">
      <c r="A12" s="5" t="inlineStr">
        <is>
          <t>4. EnPI Ve EnB sayfasında taban dönem tablosuna 12 aylık tüketim ve üretim verinizi girin; eğim, sabit, R², standart hata, CV(RMSE) ve t istatistiği kendiliğinden hesaplanır.</t>
        </is>
      </c>
    </row>
    <row r="13" ht="32" customHeight="1">
      <c r="A13" s="5" t="inlineStr">
        <is>
          <t>5. Model kalite kontrolünü okuyun (R² ≥ 0,75 ve |t| &gt; 2); ölçütler sağlanmıyorsa eksik ilgili değişkeni (derece gün, ürün karması, vardiya) arayın.</t>
        </is>
      </c>
    </row>
    <row r="14" ht="32" customHeight="1">
      <c r="A14" s="5" t="inlineStr">
        <is>
          <t>6. Raporlama dönemi tablosuna her ay gerçek tüketim ve üretimi girin; beklenen tüketim, fark, sapma ve kümülatif fark hesaplanır, sapma eşiği aşılınca Durum sütunu inceleme açılmasını işaret eder.</t>
        </is>
      </c>
    </row>
    <row r="16">
      <c r="A16" s="2" t="inlineStr">
        <is>
          <t>Renk Düzeni</t>
        </is>
      </c>
      <c r="B16" s="3" t="n"/>
      <c r="C16" s="4" t="n"/>
    </row>
    <row r="17" ht="32" customHeight="1">
      <c r="A17" s="5" t="inlineStr">
        <is>
          <t>Yeşil satırlar tablo başlığıdır. Açık gri hücreler sizin dolduracağınız giriş hücreleridir. Beyaz hücreler formül içerir; üzerine yazmayın.</t>
        </is>
      </c>
    </row>
    <row r="18" ht="32" customHeight="1">
      <c r="A18" s="5" t="inlineStr">
        <is>
          <t>Örnek tarihler temsilidir; Durum sütunu bugünün tarihine göre hesaplandığı için dosyayı açtığınız güne göre değişir.</t>
        </is>
      </c>
    </row>
    <row r="20">
      <c r="A20" s="6" t="inlineStr">
        <is>
          <t>Kısaltma</t>
        </is>
      </c>
      <c r="B20" s="6" t="inlineStr">
        <is>
          <t>Açılım</t>
        </is>
      </c>
      <c r="C20" s="6" t="inlineStr">
        <is>
          <t>Açıklama</t>
        </is>
      </c>
    </row>
    <row r="21" ht="32" customHeight="1">
      <c r="A21" s="7" t="inlineStr">
        <is>
          <t>EnYS</t>
        </is>
      </c>
      <c r="B21" s="8" t="inlineStr">
        <is>
          <t>Enerji Yönetim Sistemi</t>
        </is>
      </c>
      <c r="C21" s="8" t="inlineStr">
        <is>
          <t>ISO 50001 kapsamında kurulan yönetim sistemi.</t>
        </is>
      </c>
    </row>
    <row r="22" ht="32" customHeight="1">
      <c r="A22" s="7" t="inlineStr">
        <is>
          <t>ÖEK</t>
        </is>
      </c>
      <c r="B22" s="8" t="inlineStr">
        <is>
          <t>Önemli Enerji Kullanımı</t>
        </is>
      </c>
      <c r="C22" s="8" t="inlineStr">
        <is>
          <t>Enerji tüketiminin önemli kısmını oluşturan veya iyileştirme potansiyeli yüksek olan kullanım; enerji gözden geçirmesinde belirlenir (madde 6.3).</t>
        </is>
      </c>
    </row>
    <row r="23" ht="32" customHeight="1">
      <c r="A23" s="7" t="inlineStr">
        <is>
          <t>EnPI</t>
        </is>
      </c>
      <c r="B23" s="8" t="inlineStr">
        <is>
          <t>Enerji Performans Göstergesi</t>
        </is>
      </c>
      <c r="C23" s="8" t="inlineStr">
        <is>
          <t>Enerji performansını ölçmeye ve iyileşmeyi göstermeye uygun gösterge (madde 6.4).</t>
        </is>
      </c>
    </row>
    <row r="24" ht="32" customHeight="1">
      <c r="A24" s="7" t="inlineStr">
        <is>
          <t>EnB</t>
        </is>
      </c>
      <c r="B24" s="8" t="inlineStr">
        <is>
          <t>Enerji Baz Çizgisi</t>
        </is>
      </c>
      <c r="C24" s="8" t="inlineStr">
        <is>
          <t>Karşılaştırmaya esas taban dönem; ilgili değişkenler etkiliyorsa normalize edilir (madde 6.5).</t>
        </is>
      </c>
    </row>
    <row r="25" ht="32" customHeight="1">
      <c r="A25" s="7" t="inlineStr">
        <is>
          <t>R²</t>
        </is>
      </c>
      <c r="B25" s="8" t="inlineStr">
        <is>
          <t>Belirlilik Katsayısı</t>
        </is>
      </c>
      <c r="C25" s="8" t="inlineStr">
        <is>
          <t>Modelin tüketimdeki değişkenliği ne kadar açıkladığı; yaygın alt eşik 0,75.</t>
        </is>
      </c>
    </row>
    <row r="26" ht="32" customHeight="1">
      <c r="A26" s="7" t="inlineStr">
        <is>
          <t>CV(RMSE)</t>
        </is>
      </c>
      <c r="B26" s="8" t="inlineStr">
        <is>
          <t>Kök Ortalama Kare Hatanın Değişim Katsayısı</t>
        </is>
      </c>
      <c r="C26" s="8" t="inlineStr">
        <is>
          <t>Model artıklarının standart hatasının ortalama tüketime oranı; modelin isabet payını gösterir. Şablonda standart hata (STEYX, n − 2 paydalı) / ortalama tüketim olarak hesaplanır.</t>
        </is>
      </c>
    </row>
    <row r="27" ht="32" customHeight="1">
      <c r="A27" s="7" t="inlineStr">
        <is>
          <t>t</t>
        </is>
      </c>
      <c r="B27" s="8" t="inlineStr">
        <is>
          <t>t İstatistiği</t>
        </is>
      </c>
      <c r="C27" s="8" t="inlineStr">
        <is>
          <t>Eğim katsayısının kendi standart hatasına oranı; |t| &gt; 2 değişkenin anlamlı olduğunu gösterir.</t>
        </is>
      </c>
    </row>
    <row r="29">
      <c r="A29" s="2" t="inlineStr">
        <is>
          <t>Uyarı</t>
        </is>
      </c>
      <c r="B29" s="3" t="n"/>
      <c r="C29" s="4" t="n"/>
    </row>
    <row r="30" ht="32" customHeight="1">
      <c r="A30" s="9" t="inlineStr">
        <is>
          <t>Şablon rehber niteliğindedir; belgelendirme kuruluşunun beklentileri için kendi EnYS dokümantasyonunuzla birlikte kullanın. Katsayılar, eşikler ve ölçüm noktaları tesise özgüdür ve EnPI metodoloji dokümanında yazılı olmalıdır.</t>
        </is>
      </c>
    </row>
    <row r="32">
      <c r="A32" s="10" t="inlineStr">
        <is>
          <t>A Class Enerji — aclassenerji.com/iso-50001-enerji-izleme-sistemi</t>
        </is>
      </c>
    </row>
  </sheetData>
  <mergeCells count="17">
    <mergeCell ref="A10:C10"/>
    <mergeCell ref="A13:C13"/>
    <mergeCell ref="A11:C11"/>
    <mergeCell ref="A5:C5"/>
    <mergeCell ref="A32:C32"/>
    <mergeCell ref="A8:C8"/>
    <mergeCell ref="A14:C14"/>
    <mergeCell ref="A6:C6"/>
    <mergeCell ref="A17:C17"/>
    <mergeCell ref="A9:C9"/>
    <mergeCell ref="A18:C18"/>
    <mergeCell ref="A3:C3"/>
    <mergeCell ref="A30:C30"/>
    <mergeCell ref="A12:C12"/>
    <mergeCell ref="A4:C4"/>
    <mergeCell ref="A16:C16"/>
    <mergeCell ref="A29:C29"/>
  </mergeCells>
  <printOptions horizontalCentered="1"/>
  <pageMargins left="0.4" right="0.4" top="0.5" bottom="0.7" header="0.5" footer="0.5"/>
  <pageSetup orientation="landscape" paperSize="9" fitToHeight="0" fitToWidth="1"/>
  <headerFooter>
    <oddHeader/>
    <oddFooter>&amp;C&amp;"Times New Roman"&amp;9 A Class Enerji — aclassenerji.com/iso-50001-enerji-izleme-sistemi&amp;R&amp;"Times New Roman"&amp;9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5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30" customWidth="1" min="4" max="4"/>
    <col width="16" customWidth="1" min="5" max="5"/>
    <col width="36" customWidth="1" min="6" max="6"/>
    <col width="26" customWidth="1" min="7" max="7"/>
    <col width="13" customWidth="1" min="8" max="8"/>
    <col width="22" customWidth="1" min="9" max="9"/>
    <col width="18" customWidth="1" min="10" max="10"/>
    <col width="15" customWidth="1" min="11" max="11"/>
    <col width="15" customWidth="1" min="12" max="12"/>
    <col width="24" customWidth="1" min="13" max="13"/>
    <col width="46" customWidth="1" min="14" max="14"/>
  </cols>
  <sheetData>
    <row r="1">
      <c r="A1" s="1" t="inlineStr">
        <is>
          <t>Enerji Verisi Toplama Planı (ISO 50001:2018 Madde 6.6)</t>
        </is>
      </c>
    </row>
    <row r="2">
      <c r="A2" s="7" t="inlineStr">
        <is>
          <t>Plan Revizyon No</t>
        </is>
      </c>
      <c r="B2" s="11" t="inlineStr">
        <is>
          <t>Rev. 00</t>
        </is>
      </c>
      <c r="C2" s="4" t="n"/>
      <c r="E2" s="10" t="inlineStr">
        <is>
          <t>Ölçüm noktası eklendiğinde veya bir cihaz değiştiğinde revizyon numarasını ilerletin. [Örnek] satırları temsilidir; kendi verinizle değiştirin veya silin.</t>
        </is>
      </c>
    </row>
    <row r="3">
      <c r="A3" s="7" t="inlineStr">
        <is>
          <t>Gözden Geçirme Tarihi</t>
        </is>
      </c>
      <c r="B3" s="13" t="n"/>
      <c r="C3" s="4" t="n"/>
    </row>
    <row r="4">
      <c r="A4" s="7" t="inlineStr">
        <is>
          <t>Onaylayan</t>
        </is>
      </c>
      <c r="B4" s="11" t="n"/>
      <c r="C4" s="4" t="n"/>
    </row>
    <row r="6" ht="45" customHeight="1">
      <c r="A6" s="6" t="inlineStr">
        <is>
          <t>Ölçüm Noktası</t>
        </is>
      </c>
      <c r="B6" s="6" t="inlineStr">
        <is>
          <t>Enerji Türü</t>
        </is>
      </c>
      <c r="C6" s="6" t="inlineStr">
        <is>
          <t>Önemli Enerji Kullanımı (ÖEK) Mı</t>
        </is>
      </c>
      <c r="D6" s="6" t="inlineStr">
        <is>
          <t>Ölçülen Büyüklük</t>
        </is>
      </c>
      <c r="E6" s="6" t="inlineStr">
        <is>
          <t>Birim</t>
        </is>
      </c>
      <c r="F6" s="6" t="inlineStr">
        <is>
          <t>Ölçüm Cihazı Veya Sayaç</t>
        </is>
      </c>
      <c r="G6" s="6" t="inlineStr">
        <is>
          <t>Doğruluk Sınıfı</t>
        </is>
      </c>
      <c r="H6" s="6" t="inlineStr">
        <is>
          <t>Okuma Sıklığı</t>
        </is>
      </c>
      <c r="I6" s="6" t="inlineStr">
        <is>
          <t>Veri Kaynağı Veya Protokol</t>
        </is>
      </c>
      <c r="J6" s="6" t="inlineStr">
        <is>
          <t>Sorumlu</t>
        </is>
      </c>
      <c r="K6" s="6" t="inlineStr">
        <is>
          <t>Son Kalibrasyon Tarihi</t>
        </is>
      </c>
      <c r="L6" s="6" t="inlineStr">
        <is>
          <t>Kalibrasyon Geçerlilik Tarihi</t>
        </is>
      </c>
      <c r="M6" s="6" t="inlineStr">
        <is>
          <t>Durum</t>
        </is>
      </c>
      <c r="N6" s="6" t="inlineStr">
        <is>
          <t>Not</t>
        </is>
      </c>
    </row>
    <row r="7" ht="60" customHeight="1">
      <c r="A7" s="11" t="inlineStr">
        <is>
          <t>[Örnek] Ana Elektrik Girişi (OG Trafo Sekonderi)</t>
        </is>
      </c>
      <c r="B7" s="11" t="inlineStr">
        <is>
          <t>Elektrik</t>
        </is>
      </c>
      <c r="C7" s="11" t="inlineStr">
        <is>
          <t>Hayır</t>
        </is>
      </c>
      <c r="D7" s="11" t="inlineStr">
        <is>
          <t>Aktif ve reaktif enerji; güç</t>
        </is>
      </c>
      <c r="E7" s="11" t="inlineStr">
        <is>
          <t>kWh / kVArh; kW</t>
        </is>
      </c>
      <c r="F7" s="11" t="inlineStr">
        <is>
          <t>Enerji analizörü; akım trafosu</t>
        </is>
      </c>
      <c r="G7" s="11" t="inlineStr">
        <is>
          <t>Analizör sınıf 0,5S; akım trafosu sınıf 0,5</t>
        </is>
      </c>
      <c r="H7" s="11" t="inlineStr">
        <is>
          <t>15 dk</t>
        </is>
      </c>
      <c r="I7" s="11" t="inlineStr">
        <is>
          <t>Modbus TCP</t>
        </is>
      </c>
      <c r="J7" s="11" t="inlineStr">
        <is>
          <t>Enerji yöneticisi</t>
        </is>
      </c>
      <c r="K7" s="14" t="n">
        <v>46091</v>
      </c>
      <c r="L7" s="14" t="n">
        <v>46822</v>
      </c>
      <c r="M7" s="8">
        <f>IF(L7="","",IF(L7&lt;TODAY(),"Kalibrasyon Süresi Dolmuş",IF(L7-TODAY()&lt;=30,"Kalibrasyon Yaklaşıyor","Geçerli")))</f>
        <v/>
      </c>
      <c r="N7" s="11" t="inlineStr">
        <is>
          <t>Kullanıldığı EnPI: tesis toplam EnPI, OSOS karşılaştırması. Doğrulama: aylık fatura ile mutabakat; yıllık plan gözden geçirme.</t>
        </is>
      </c>
    </row>
    <row r="8" ht="60" customHeight="1">
      <c r="A8" s="11" t="inlineStr">
        <is>
          <t>[Örnek] Kompresör Dairesi (Ana Pano)</t>
        </is>
      </c>
      <c r="B8" s="11" t="inlineStr">
        <is>
          <t>Elektrik</t>
        </is>
      </c>
      <c r="C8" s="11" t="inlineStr">
        <is>
          <t>Evet</t>
        </is>
      </c>
      <c r="D8" s="11" t="inlineStr">
        <is>
          <t>Aktif enerji; güç</t>
        </is>
      </c>
      <c r="E8" s="11" t="inlineStr">
        <is>
          <t>kWh; kW</t>
        </is>
      </c>
      <c r="F8" s="11" t="inlineStr">
        <is>
          <t>Enerji analizörü; akım trafosu</t>
        </is>
      </c>
      <c r="G8" s="11" t="inlineStr">
        <is>
          <t>Analizör sınıf 0,5S; akım trafosu sınıf 0,5</t>
        </is>
      </c>
      <c r="H8" s="11" t="inlineStr">
        <is>
          <t>1 dk</t>
        </is>
      </c>
      <c r="I8" s="11" t="inlineStr">
        <is>
          <t>Modbus RTU (RS-485)</t>
        </is>
      </c>
      <c r="J8" s="11" t="inlineStr">
        <is>
          <t>Bakım mühendisi</t>
        </is>
      </c>
      <c r="K8" s="14" t="n">
        <v>45945</v>
      </c>
      <c r="L8" s="14" t="n">
        <v>46310</v>
      </c>
      <c r="M8" s="8">
        <f>IF(L8="","",IF(L8&lt;TODAY(),"Kalibrasyon Süresi Dolmuş",IF(L8-TODAY()&lt;=30,"Kalibrasyon Yaklaşıyor","Geçerli")))</f>
        <v/>
      </c>
      <c r="N8" s="11" t="inlineStr">
        <is>
          <t>Kullanıldığı EnPI: özgül güç, kW/(Nm³/dk). Doğrulama: devreye almada kalibre saha analizörü ile karşılaştırma.</t>
        </is>
      </c>
    </row>
    <row r="9" ht="60" customHeight="1">
      <c r="A9" s="11" t="inlineStr">
        <is>
          <t>[Örnek] Basınçlı Hava Ana Hattı (Tank Çıkışı)</t>
        </is>
      </c>
      <c r="B9" s="11" t="inlineStr">
        <is>
          <t>Basınçlı Hava</t>
        </is>
      </c>
      <c r="C9" s="11" t="inlineStr">
        <is>
          <t>Evet</t>
        </is>
      </c>
      <c r="D9" s="11" t="inlineStr">
        <is>
          <t>Debi; basınç</t>
        </is>
      </c>
      <c r="E9" s="11" t="inlineStr">
        <is>
          <t>Nm³/dk; bar</t>
        </is>
      </c>
      <c r="F9" s="11" t="inlineStr">
        <is>
          <t>Termal kütlesel debimetre; basınç transmitteri</t>
        </is>
      </c>
      <c r="G9" s="11" t="inlineStr">
        <is>
          <t>Debimetre ±%2 okuma; transmitter ±%0,5</t>
        </is>
      </c>
      <c r="H9" s="11" t="inlineStr">
        <is>
          <t>1 dk</t>
        </is>
      </c>
      <c r="I9" s="11" t="inlineStr">
        <is>
          <t>4–20 mA → PLC → OPC UA</t>
        </is>
      </c>
      <c r="J9" s="11" t="inlineStr">
        <is>
          <t>Bakım mühendisi</t>
        </is>
      </c>
      <c r="K9" s="14" t="n">
        <v>45889</v>
      </c>
      <c r="L9" s="14" t="n">
        <v>46254</v>
      </c>
      <c r="M9" s="8">
        <f>IF(L9="","",IF(L9&lt;TODAY(),"Kalibrasyon Süresi Dolmuş",IF(L9-TODAY()&lt;=30,"Kalibrasyon Yaklaşıyor","Geçerli")))</f>
        <v/>
      </c>
      <c r="N9" s="11" t="inlineStr">
        <is>
          <t>Kullanıldığı EnPI: özgül güç; kaçak oranı. Doğrulama: yıllık üretici doğrulaması; düz boru mesafesi kayıtlı.</t>
        </is>
      </c>
    </row>
    <row r="10" ht="60" customHeight="1">
      <c r="A10" s="11" t="inlineStr">
        <is>
          <t>[Örnek] Kazan Dairesi Doğal Gaz</t>
        </is>
      </c>
      <c r="B10" s="11" t="inlineStr">
        <is>
          <t>Doğal Gaz</t>
        </is>
      </c>
      <c r="C10" s="11" t="inlineStr">
        <is>
          <t>Evet</t>
        </is>
      </c>
      <c r="D10" s="11" t="inlineStr">
        <is>
          <t>Hacim (P-T düzeltmeli)</t>
        </is>
      </c>
      <c r="E10" s="11" t="inlineStr">
        <is>
          <t>Sm³</t>
        </is>
      </c>
      <c r="F10" s="11" t="inlineStr">
        <is>
          <t>Türbin sayaç + hacim düzeltici</t>
        </is>
      </c>
      <c r="G10" s="11" t="inlineStr">
        <is>
          <t>Ölçüm hattı doğrulaması dağıtım şirketi sayacıyla</t>
        </is>
      </c>
      <c r="H10" s="11" t="inlineStr">
        <is>
          <t>Saatlik</t>
        </is>
      </c>
      <c r="I10" s="11" t="inlineStr">
        <is>
          <t>Pulse (S0) / Modbus</t>
        </is>
      </c>
      <c r="J10" s="11" t="inlineStr">
        <is>
          <t>Kazan operatörü</t>
        </is>
      </c>
      <c r="K10" s="14" t="n">
        <v>46034</v>
      </c>
      <c r="L10" s="14" t="n">
        <v>46399</v>
      </c>
      <c r="M10" s="8">
        <f>IF(L10="","",IF(L10&lt;TODAY(),"Kalibrasyon Süresi Dolmuş",IF(L10-TODAY()&lt;=30,"Kalibrasyon Yaklaşıyor","Geçerli")))</f>
        <v/>
      </c>
      <c r="N10" s="11" t="inlineStr">
        <is>
          <t>Kullanıldığı EnPI: kazan verimi, kWh yakıt / t buhar. Doğrulama: aylık dağıtım şirketi faturası ile mutabakat.</t>
        </is>
      </c>
    </row>
    <row r="11" ht="60" customHeight="1">
      <c r="A11" s="11" t="inlineStr">
        <is>
          <t>[Örnek] Buhar Üretimi (Kazan Çıkış Kolektörü)</t>
        </is>
      </c>
      <c r="B11" s="11" t="inlineStr">
        <is>
          <t>Buhar</t>
        </is>
      </c>
      <c r="C11" s="11" t="inlineStr">
        <is>
          <t>Evet</t>
        </is>
      </c>
      <c r="D11" s="11" t="inlineStr">
        <is>
          <t>Kütlesel debi; basınç; sıcaklık</t>
        </is>
      </c>
      <c r="E11" s="11" t="inlineStr">
        <is>
          <t>t/h; bar; °C</t>
        </is>
      </c>
      <c r="F11" s="11" t="inlineStr">
        <is>
          <t>Vorteks debimetre (P-T kompanzasyonlu)</t>
        </is>
      </c>
      <c r="G11" s="11" t="inlineStr">
        <is>
          <t>±%1 okuma</t>
        </is>
      </c>
      <c r="H11" s="11" t="inlineStr">
        <is>
          <t>15 dk</t>
        </is>
      </c>
      <c r="I11" s="11" t="inlineStr">
        <is>
          <t>Modbus RTU</t>
        </is>
      </c>
      <c r="J11" s="11" t="inlineStr">
        <is>
          <t>Kazan operatörü</t>
        </is>
      </c>
      <c r="K11" s="14" t="n">
        <v>46071</v>
      </c>
      <c r="L11" s="14" t="n">
        <v>46436</v>
      </c>
      <c r="M11" s="8">
        <f>IF(L11="","",IF(L11&lt;TODAY(),"Kalibrasyon Süresi Dolmuş",IF(L11-TODAY()&lt;=30,"Kalibrasyon Yaklaşıyor","Geçerli")))</f>
        <v/>
      </c>
      <c r="N11" s="11" t="inlineStr">
        <is>
          <t>Kullanıldığı EnPI: kazan verimi; proses kWh / t ürün. Doğrulama: yıllık kalibrasyon; besi suyu sayacı ile kütle dengesi.</t>
        </is>
      </c>
    </row>
    <row r="12" ht="60" customHeight="1">
      <c r="A12" s="11" t="inlineStr">
        <is>
          <t>[Örnek] Chiller Grubu (Elektrik + Soğutulmuş Su)</t>
        </is>
      </c>
      <c r="B12" s="11" t="inlineStr">
        <is>
          <t>Elektrik</t>
        </is>
      </c>
      <c r="C12" s="11" t="inlineStr">
        <is>
          <t>Evet</t>
        </is>
      </c>
      <c r="D12" s="11" t="inlineStr">
        <is>
          <t>Aktif enerji; su debisi; gidiş–dönüş sıcaklığı</t>
        </is>
      </c>
      <c r="E12" s="11" t="inlineStr">
        <is>
          <t>kWh; m³/h; °C</t>
        </is>
      </c>
      <c r="F12" s="11" t="inlineStr">
        <is>
          <t>Enerji analizörü; ultrasonik debimetre; Pt100 çift sensör</t>
        </is>
      </c>
      <c r="G12" s="11" t="inlineStr">
        <is>
          <t>Analizör sınıf 0,5S; debimetre ±%1; Pt100 sınıf A</t>
        </is>
      </c>
      <c r="H12" s="11" t="inlineStr">
        <is>
          <t>1 dk</t>
        </is>
      </c>
      <c r="I12" s="11" t="inlineStr">
        <is>
          <t>Modbus TCP</t>
        </is>
      </c>
      <c r="J12" s="11" t="inlineStr">
        <is>
          <t>Bakım mühendisi</t>
        </is>
      </c>
      <c r="K12" s="14" t="n">
        <v>46148</v>
      </c>
      <c r="L12" s="14" t="n">
        <v>46513</v>
      </c>
      <c r="M12" s="8">
        <f>IF(L12="","",IF(L12&lt;TODAY(),"Kalibrasyon Süresi Dolmuş",IF(L12-TODAY()&lt;=30,"Kalibrasyon Yaklaşıyor","Geçerli")))</f>
        <v/>
      </c>
      <c r="N12" s="11" t="inlineStr">
        <is>
          <t>Kullanıldığı EnPI: COP, kW soğutma / kW elektrik. Doğrulama: sıcaklık sensörlerinin eşlenik kalibrasyonu; yıllık.</t>
        </is>
      </c>
    </row>
    <row r="13" ht="60" customHeight="1">
      <c r="A13" s="11" t="inlineStr">
        <is>
          <t>[Örnek] Üretim Hattı 1 ve 2 (Hat Panoları)</t>
        </is>
      </c>
      <c r="B13" s="11" t="inlineStr">
        <is>
          <t>Elektrik</t>
        </is>
      </c>
      <c r="C13" s="11" t="inlineStr">
        <is>
          <t>Evet</t>
        </is>
      </c>
      <c r="D13" s="11" t="inlineStr">
        <is>
          <t>Aktif enerji</t>
        </is>
      </c>
      <c r="E13" s="11" t="inlineStr">
        <is>
          <t>kWh</t>
        </is>
      </c>
      <c r="F13" s="11" t="inlineStr">
        <is>
          <t>Enerji analizörü; akım trafosu</t>
        </is>
      </c>
      <c r="G13" s="11" t="inlineStr">
        <is>
          <t>Analizör sınıf 1; akım trafosu sınıf 1</t>
        </is>
      </c>
      <c r="H13" s="11" t="inlineStr">
        <is>
          <t>15 dk</t>
        </is>
      </c>
      <c r="I13" s="11" t="inlineStr">
        <is>
          <t>Modbus RTU</t>
        </is>
      </c>
      <c r="J13" s="11" t="inlineStr">
        <is>
          <t>Üretim mühendisi</t>
        </is>
      </c>
      <c r="K13" s="14" t="n">
        <v>46126</v>
      </c>
      <c r="L13" s="14" t="n">
        <v>46857</v>
      </c>
      <c r="M13" s="8">
        <f>IF(L13="","",IF(L13&lt;TODAY(),"Kalibrasyon Süresi Dolmuş",IF(L13-TODAY()&lt;=30,"Kalibrasyon Yaklaşıyor","Geçerli")))</f>
        <v/>
      </c>
      <c r="N13" s="11" t="inlineStr">
        <is>
          <t>Kullanıldığı EnPI: hat bazında kWh / t ürün (regresyon). Doğrulama: alt sayaçlar toplamı ile ana sayaç farkı ≤ %5.</t>
        </is>
      </c>
    </row>
    <row r="14" ht="60" customHeight="1">
      <c r="A14" s="11" t="inlineStr">
        <is>
          <t>[Örnek] Üretim Miktarı (İlgili Değişken)</t>
        </is>
      </c>
      <c r="B14" s="11" t="inlineStr">
        <is>
          <t>İlgili Değişken</t>
        </is>
      </c>
      <c r="C14" s="11" t="inlineStr">
        <is>
          <t>Uygulanmaz</t>
        </is>
      </c>
      <c r="D14" s="11" t="inlineStr">
        <is>
          <t>Ton ürün; vardiya sayısı</t>
        </is>
      </c>
      <c r="E14" s="11" t="inlineStr">
        <is>
          <t>t; adet</t>
        </is>
      </c>
      <c r="F14" s="11" t="inlineStr">
        <is>
          <t>MES/ERP kaydı; tartım terazisi</t>
        </is>
      </c>
      <c r="G14" s="11" t="inlineStr">
        <is>
          <t>Tartım terazisi doğrulaması</t>
        </is>
      </c>
      <c r="H14" s="11" t="inlineStr">
        <is>
          <t>Vardiya sonu</t>
        </is>
      </c>
      <c r="I14" s="11" t="inlineStr">
        <is>
          <t>Veritabanı sorgusu</t>
        </is>
      </c>
      <c r="J14" s="11" t="inlineStr">
        <is>
          <t>Üretim planlama</t>
        </is>
      </c>
      <c r="K14" s="14" t="n">
        <v>46174</v>
      </c>
      <c r="L14" s="14" t="n">
        <v>46539</v>
      </c>
      <c r="M14" s="8">
        <f>IF(L14="","",IF(L14&lt;TODAY(),"Kalibrasyon Süresi Dolmuş",IF(L14-TODAY()&lt;=30,"Kalibrasyon Yaklaşıyor","Geçerli")))</f>
        <v/>
      </c>
      <c r="N14" s="11" t="inlineStr">
        <is>
          <t>Kullanıldığı EnPI: tüm normalize EnPI'lar. Doğrulama: aylık kapanışta muhasebe miktarıyla mutabakat.</t>
        </is>
      </c>
    </row>
    <row r="15" ht="60" customHeight="1">
      <c r="A15" s="11" t="inlineStr">
        <is>
          <t>[Örnek] Dış Hava Sıcaklığı (İlgili Değişken)</t>
        </is>
      </c>
      <c r="B15" s="11" t="inlineStr">
        <is>
          <t>İlgili Değişken</t>
        </is>
      </c>
      <c r="C15" s="11" t="inlineStr">
        <is>
          <t>Uygulanmaz</t>
        </is>
      </c>
      <c r="D15" s="11" t="inlineStr">
        <is>
          <t>Sıcaklık; HDD / CDD türetilir</t>
        </is>
      </c>
      <c r="E15" s="11" t="inlineStr">
        <is>
          <t>°C</t>
        </is>
      </c>
      <c r="F15" s="11" t="inlineStr">
        <is>
          <t>Yerel sensör; yedek olarak meteoroloji verisi</t>
        </is>
      </c>
      <c r="G15" s="11" t="inlineStr">
        <is>
          <t>±0,5 °C</t>
        </is>
      </c>
      <c r="H15" s="11" t="inlineStr">
        <is>
          <t>Saatlik</t>
        </is>
      </c>
      <c r="I15" s="11" t="inlineStr">
        <is>
          <t>Modbus / API</t>
        </is>
      </c>
      <c r="J15" s="11" t="inlineStr">
        <is>
          <t>Enerji yöneticisi</t>
        </is>
      </c>
      <c r="K15" s="14" t="n">
        <v>46042</v>
      </c>
      <c r="L15" s="14" t="n">
        <v>46407</v>
      </c>
      <c r="M15" s="8">
        <f>IF(L15="","",IF(L15&lt;TODAY(),"Kalibrasyon Süresi Dolmuş",IF(L15-TODAY()&lt;=30,"Kalibrasyon Yaklaşıyor","Geçerli")))</f>
        <v/>
      </c>
      <c r="N15" s="11" t="inlineStr">
        <is>
          <t>Kullanıldığı EnPI: ısıtma ve soğutma EnPI normalizasyonu. Doğrulama: yıllık sensör karşılaştırması.</t>
        </is>
      </c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4" t="n"/>
      <c r="L16" s="14" t="n"/>
      <c r="M16" s="8">
        <f>IF(L16="","",IF(L16&lt;TODAY(),"Kalibrasyon Süresi Dolmuş",IF(L16-TODAY()&lt;=30,"Kalibrasyon Yaklaşıyor","Geçerli")))</f>
        <v/>
      </c>
      <c r="N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4" t="n"/>
      <c r="L17" s="14" t="n"/>
      <c r="M17" s="8">
        <f>IF(L17="","",IF(L17&lt;TODAY(),"Kalibrasyon Süresi Dolmuş",IF(L17-TODAY()&lt;=30,"Kalibrasyon Yaklaşıyor","Geçerli")))</f>
        <v/>
      </c>
      <c r="N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4" t="n"/>
      <c r="L18" s="14" t="n"/>
      <c r="M18" s="8">
        <f>IF(L18="","",IF(L18&lt;TODAY(),"Kalibrasyon Süresi Dolmuş",IF(L18-TODAY()&lt;=30,"Kalibrasyon Yaklaşıyor","Geçerli")))</f>
        <v/>
      </c>
      <c r="N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4" t="n"/>
      <c r="L19" s="14" t="n"/>
      <c r="M19" s="8">
        <f>IF(L19="","",IF(L19&lt;TODAY(),"Kalibrasyon Süresi Dolmuş",IF(L19-TODAY()&lt;=30,"Kalibrasyon Yaklaşıyor","Geçerli")))</f>
        <v/>
      </c>
      <c r="N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4" t="n"/>
      <c r="L20" s="14" t="n"/>
      <c r="M20" s="8">
        <f>IF(L20="","",IF(L20&lt;TODAY(),"Kalibrasyon Süresi Dolmuş",IF(L20-TODAY()&lt;=30,"Kalibrasyon Yaklaşıyor","Geçerli")))</f>
        <v/>
      </c>
      <c r="N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4" t="n"/>
      <c r="L21" s="14" t="n"/>
      <c r="M21" s="8">
        <f>IF(L21="","",IF(L21&lt;TODAY(),"Kalibrasyon Süresi Dolmuş",IF(L21-TODAY()&lt;=30,"Kalibrasyon Yaklaşıyor","Geçerli")))</f>
        <v/>
      </c>
      <c r="N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4" t="n"/>
      <c r="L22" s="14" t="n"/>
      <c r="M22" s="8">
        <f>IF(L22="","",IF(L22&lt;TODAY(),"Kalibrasyon Süresi Dolmuş",IF(L22-TODAY()&lt;=30,"Kalibrasyon Yaklaşıyor","Geçerli")))</f>
        <v/>
      </c>
      <c r="N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4" t="n"/>
      <c r="L23" s="14" t="n"/>
      <c r="M23" s="8">
        <f>IF(L23="","",IF(L23&lt;TODAY(),"Kalibrasyon Süresi Dolmuş",IF(L23-TODAY()&lt;=30,"Kalibrasyon Yaklaşıyor","Geçerli")))</f>
        <v/>
      </c>
      <c r="N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4" t="n"/>
      <c r="L24" s="14" t="n"/>
      <c r="M24" s="8">
        <f>IF(L24="","",IF(L24&lt;TODAY(),"Kalibrasyon Süresi Dolmuş",IF(L24-TODAY()&lt;=30,"Kalibrasyon Yaklaşıyor","Geçerli")))</f>
        <v/>
      </c>
      <c r="N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4" t="n"/>
      <c r="L25" s="14" t="n"/>
      <c r="M25" s="8">
        <f>IF(L25="","",IF(L25&lt;TODAY(),"Kalibrasyon Süresi Dolmuş",IF(L25-TODAY()&lt;=30,"Kalibrasyon Yaklaşıyor","Geçerli")))</f>
        <v/>
      </c>
      <c r="N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4" t="n"/>
      <c r="L26" s="14" t="n"/>
      <c r="M26" s="8">
        <f>IF(L26="","",IF(L26&lt;TODAY(),"Kalibrasyon Süresi Dolmuş",IF(L26-TODAY()&lt;=30,"Kalibrasyon Yaklaşıyor","Geçerli")))</f>
        <v/>
      </c>
      <c r="N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4" t="n"/>
      <c r="L27" s="14" t="n"/>
      <c r="M27" s="8">
        <f>IF(L27="","",IF(L27&lt;TODAY(),"Kalibrasyon Süresi Dolmuş",IF(L27-TODAY()&lt;=30,"Kalibrasyon Yaklaşıyor","Geçerli")))</f>
        <v/>
      </c>
      <c r="N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4" t="n"/>
      <c r="L28" s="14" t="n"/>
      <c r="M28" s="8">
        <f>IF(L28="","",IF(L28&lt;TODAY(),"Kalibrasyon Süresi Dolmuş",IF(L28-TODAY()&lt;=30,"Kalibrasyon Yaklaşıyor","Geçerli")))</f>
        <v/>
      </c>
      <c r="N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4" t="n"/>
      <c r="L29" s="14" t="n"/>
      <c r="M29" s="8">
        <f>IF(L29="","",IF(L29&lt;TODAY(),"Kalibrasyon Süresi Dolmuş",IF(L29-TODAY()&lt;=30,"Kalibrasyon Yaklaşıyor","Geçerli")))</f>
        <v/>
      </c>
      <c r="N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4" t="n"/>
      <c r="L30" s="14" t="n"/>
      <c r="M30" s="8">
        <f>IF(L30="","",IF(L30&lt;TODAY(),"Kalibrasyon Süresi Dolmuş",IF(L30-TODAY()&lt;=30,"Kalibrasyon Yaklaşıyor","Geçerli")))</f>
        <v/>
      </c>
      <c r="N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4" t="n"/>
      <c r="L31" s="14" t="n"/>
      <c r="M31" s="8">
        <f>IF(L31="","",IF(L31&lt;TODAY(),"Kalibrasyon Süresi Dolmuş",IF(L31-TODAY()&lt;=30,"Kalibrasyon Yaklaşıyor","Geçerli")))</f>
        <v/>
      </c>
      <c r="N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4" t="n"/>
      <c r="L32" s="14" t="n"/>
      <c r="M32" s="8">
        <f>IF(L32="","",IF(L32&lt;TODAY(),"Kalibrasyon Süresi Dolmuş",IF(L32-TODAY()&lt;=30,"Kalibrasyon Yaklaşıyor","Geçerli")))</f>
        <v/>
      </c>
      <c r="N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4" t="n"/>
      <c r="L33" s="14" t="n"/>
      <c r="M33" s="8">
        <f>IF(L33="","",IF(L33&lt;TODAY(),"Kalibrasyon Süresi Dolmuş",IF(L33-TODAY()&lt;=30,"Kalibrasyon Yaklaşıyor","Geçerli")))</f>
        <v/>
      </c>
      <c r="N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4" t="n"/>
      <c r="L34" s="14" t="n"/>
      <c r="M34" s="8">
        <f>IF(L34="","",IF(L34&lt;TODAY(),"Kalibrasyon Süresi Dolmuş",IF(L34-TODAY()&lt;=30,"Kalibrasyon Yaklaşıyor","Geçerli")))</f>
        <v/>
      </c>
      <c r="N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4" t="n"/>
      <c r="L35" s="14" t="n"/>
      <c r="M35" s="8">
        <f>IF(L35="","",IF(L35&lt;TODAY(),"Kalibrasyon Süresi Dolmuş",IF(L35-TODAY()&lt;=30,"Kalibrasyon Yaklaşıyor","Geçerli")))</f>
        <v/>
      </c>
      <c r="N35" s="11" t="n"/>
    </row>
  </sheetData>
  <autoFilter ref="A6:N35"/>
  <mergeCells count="4">
    <mergeCell ref="E2:N3"/>
    <mergeCell ref="B3:C3"/>
    <mergeCell ref="B4:C4"/>
    <mergeCell ref="B2:C2"/>
  </mergeCells>
  <conditionalFormatting sqref="M7:M35">
    <cfRule type="expression" priority="1" dxfId="0">
      <formula>$M7="Kalibrasyon Süresi Dolmuş"</formula>
    </cfRule>
    <cfRule type="expression" priority="2" dxfId="1">
      <formula>$M7="Kalibrasyon Yaklaşıyor"</formula>
    </cfRule>
    <cfRule type="expression" priority="3" dxfId="2">
      <formula>$M7="Geçerli"</formula>
    </cfRule>
  </conditionalFormatting>
  <dataValidations count="3">
    <dataValidation sqref="B7:B35" showDropDown="0" showInputMessage="0" showErrorMessage="1" allowBlank="1" errorTitle="Enerji Türü" error="Listeden bir enerji türü seçin." promptTitle="Enerji Türü" prompt="Listeden seçin" type="list">
      <formula1>"Elektrik,Doğal Gaz,Buhar,Basınçlı Hava,Soğutulmuş Su,Sıcak Su,Su,Sıvı Yakıt,Katı Yakıt,İlgili Değişken,Diğer"</formula1>
    </dataValidation>
    <dataValidation sqref="C7:C35" showDropDown="0" showInputMessage="0" showErrorMessage="1" allowBlank="1" errorTitle="ÖEK Mı" error="Evet, Hayır veya Uygulanmaz seçin." type="list">
      <formula1>"Evet,Hayır,Uygulanmaz"</formula1>
    </dataValidation>
    <dataValidation sqref="K7:L35" showDropDown="0" showInputMessage="0" showErrorMessage="1" allowBlank="1" error="Geçerli bir tarih girin (gg.aa.yyyy)." type="date" operator="greaterThan">
      <formula1>36526</formula1>
    </dataValidation>
  </dataValidations>
  <printOptions horizontalCentered="1"/>
  <pageMargins left="0.4" right="0.4" top="0.5" bottom="0.7" header="0.5" footer="0.5"/>
  <pageSetup orientation="landscape" paperSize="9" fitToHeight="0" fitToWidth="1"/>
  <headerFooter>
    <oddHeader/>
    <oddFooter>&amp;C&amp;"Times New Roman"&amp;9 A Class Enerji — aclassenerji.com/iso-50001-enerji-izleme-sistemi&amp;R&amp;"Times New Roman"&amp;9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  <col width="14" customWidth="1" min="7" max="7"/>
    <col width="14" customWidth="1" min="8" max="8"/>
    <col width="3" customWidth="1" min="9" max="9"/>
    <col width="34" customWidth="1" min="10" max="10"/>
    <col width="16" customWidth="1" min="11" max="11"/>
    <col width="58" customWidth="1" min="12" max="12"/>
  </cols>
  <sheetData>
    <row r="1">
      <c r="A1" s="1" t="inlineStr">
        <is>
          <t>EnPI Ve EnB: Taban Dönem Regresyon Modeli (E = a · Ü + b) Ve Raporlama Dönemi</t>
        </is>
      </c>
    </row>
    <row r="2" ht="30" customHeight="1">
      <c r="A2" s="10" t="inlineStr">
        <is>
          <t>Taban dönem verisi temsilidir (aclassenerji.com/iso-50001-enerji-izleme-sistemi, Sayılarla EnPI Örneği). Gri hücrelere kendi verinizi girin; beyaz hücreler formüldür.</t>
        </is>
      </c>
    </row>
    <row r="3">
      <c r="A3" s="9" t="inlineStr">
        <is>
          <t>Taban Dönem (12 Ay)</t>
        </is>
      </c>
    </row>
    <row r="4" ht="45" customHeight="1">
      <c r="A4" s="6" t="inlineStr">
        <is>
          <t>Ay</t>
        </is>
      </c>
      <c r="B4" s="6" t="inlineStr">
        <is>
          <t>Enerji Tüketimi (kWh)</t>
        </is>
      </c>
      <c r="C4" s="6" t="inlineStr">
        <is>
          <t>Üretim (Ton)</t>
        </is>
      </c>
      <c r="D4" s="6" t="inlineStr">
        <is>
          <t>Derece Gün (Bilgi İçin, Modele Girmez)</t>
        </is>
      </c>
      <c r="E4" s="6" t="inlineStr">
        <is>
          <t>Ham Oran (kWh/Ton)</t>
        </is>
      </c>
      <c r="F4" s="6" t="inlineStr">
        <is>
          <t>Model Öngörüsü (kWh)</t>
        </is>
      </c>
      <c r="G4" s="6" t="inlineStr">
        <is>
          <t>Sapma (%)</t>
        </is>
      </c>
      <c r="J4" s="6" t="inlineStr">
        <is>
          <t>Model Parametresi</t>
        </is>
      </c>
      <c r="K4" s="6" t="inlineStr">
        <is>
          <t>Değer</t>
        </is>
      </c>
      <c r="L4" s="6" t="inlineStr">
        <is>
          <t>Açıklama</t>
        </is>
      </c>
    </row>
    <row r="5">
      <c r="A5" s="11" t="inlineStr">
        <is>
          <t>Ay 1</t>
        </is>
      </c>
      <c r="B5" s="15" t="n">
        <v>327800</v>
      </c>
      <c r="C5" s="15" t="n">
        <v>1240</v>
      </c>
      <c r="D5" s="15" t="n"/>
      <c r="E5" s="34">
        <f>IF(OR(B5="",C5="",C5=0),"",B5/C5)</f>
        <v/>
      </c>
      <c r="F5" s="17">
        <f>IF(OR(B5="",C5="",$K$5=""),"",$K$5*C5+$K$6)</f>
        <v/>
      </c>
      <c r="G5" s="35">
        <f>IF(OR(F5="",F5=0),"",(B5-F5)/F5)</f>
        <v/>
      </c>
      <c r="J5" s="7" t="inlineStr">
        <is>
          <t>Eğim a (kWh/Ton)</t>
        </is>
      </c>
      <c r="K5" s="19">
        <f>IFERROR(SLOPE($B$5:$B$16,$C$5:$C$16),"")</f>
        <v/>
      </c>
      <c r="L5" s="8" t="inlineStr">
        <is>
          <t>Formül: SLOPE(tüketim; üretim). Üretimle orantılı değişen tüketim.</t>
        </is>
      </c>
    </row>
    <row r="6">
      <c r="A6" s="11" t="inlineStr">
        <is>
          <t>Ay 2</t>
        </is>
      </c>
      <c r="B6" s="15" t="n">
        <v>336450</v>
      </c>
      <c r="C6" s="15" t="n">
        <v>1310</v>
      </c>
      <c r="D6" s="15" t="n"/>
      <c r="E6" s="34">
        <f>IF(OR(B6="",C6="",C6=0),"",B6/C6)</f>
        <v/>
      </c>
      <c r="F6" s="17">
        <f>IF(OR(B6="",C6="",$K$5=""),"",$K$5*C6+$K$6)</f>
        <v/>
      </c>
      <c r="G6" s="35">
        <f>IF(OR(F6="",F6=0),"",(B6-F6)/F6)</f>
        <v/>
      </c>
      <c r="J6" s="7" t="inlineStr">
        <is>
          <t>Sabit b, Baz Yük (kWh/Ay)</t>
        </is>
      </c>
      <c r="K6" s="20">
        <f>IFERROR(INTERCEPT($B$5:$B$16,$C$5:$C$16),"")</f>
        <v/>
      </c>
      <c r="L6" s="8" t="inlineStr">
        <is>
          <t>Formül: INTERCEPT. Üretimden bağımsız aylık baz yük.</t>
        </is>
      </c>
    </row>
    <row r="7">
      <c r="A7" s="11" t="inlineStr">
        <is>
          <t>Ay 3</t>
        </is>
      </c>
      <c r="B7" s="15" t="n">
        <v>355325</v>
      </c>
      <c r="C7" s="15" t="n">
        <v>1385</v>
      </c>
      <c r="D7" s="15" t="n"/>
      <c r="E7" s="34">
        <f>IF(OR(B7="",C7="",C7=0),"",B7/C7)</f>
        <v/>
      </c>
      <c r="F7" s="17">
        <f>IF(OR(B7="",C7="",$K$5=""),"",$K$5*C7+$K$6)</f>
        <v/>
      </c>
      <c r="G7" s="35">
        <f>IF(OR(F7="",F7=0),"",(B7-F7)/F7)</f>
        <v/>
      </c>
      <c r="J7" s="7" t="inlineStr">
        <is>
          <t>R²</t>
        </is>
      </c>
      <c r="K7" s="36">
        <f>IFERROR(RSQ($B$5:$B$16,$C$5:$C$16),"")</f>
        <v/>
      </c>
      <c r="L7" s="8" t="inlineStr">
        <is>
          <t>Formül: RSQ. Modelin açıkladığı değişkenlik oranı.</t>
        </is>
      </c>
    </row>
    <row r="8">
      <c r="A8" s="11" t="inlineStr">
        <is>
          <t>Ay 4</t>
        </is>
      </c>
      <c r="B8" s="15" t="n">
        <v>332050</v>
      </c>
      <c r="C8" s="15" t="n">
        <v>1290</v>
      </c>
      <c r="D8" s="15" t="n"/>
      <c r="E8" s="34">
        <f>IF(OR(B8="",C8="",C8=0),"",B8/C8)</f>
        <v/>
      </c>
      <c r="F8" s="17">
        <f>IF(OR(B8="",C8="",$K$5=""),"",$K$5*C8+$K$6)</f>
        <v/>
      </c>
      <c r="G8" s="35">
        <f>IF(OR(F8="",F8=0),"",(B8-F8)/F8)</f>
        <v/>
      </c>
      <c r="J8" s="7" t="inlineStr">
        <is>
          <t>Standart Hata (kWh)</t>
        </is>
      </c>
      <c r="K8" s="20">
        <f>IFERROR(STEYX($B$5:$B$16,$C$5:$C$16),"")</f>
        <v/>
      </c>
      <c r="L8" s="8" t="inlineStr">
        <is>
          <t>Formül: STEYX. Artıkların standart hatası, n − 2 serbestlik derecesiyle.</t>
        </is>
      </c>
    </row>
    <row r="9">
      <c r="A9" s="11" t="inlineStr">
        <is>
          <t>Ay 5</t>
        </is>
      </c>
      <c r="B9" s="15" t="n">
        <v>360200</v>
      </c>
      <c r="C9" s="15" t="n">
        <v>1420</v>
      </c>
      <c r="D9" s="15" t="n"/>
      <c r="E9" s="34">
        <f>IF(OR(B9="",C9="",C9=0),"",B9/C9)</f>
        <v/>
      </c>
      <c r="F9" s="17">
        <f>IF(OR(B9="",C9="",$K$5=""),"",$K$5*C9+$K$6)</f>
        <v/>
      </c>
      <c r="G9" s="35">
        <f>IF(OR(F9="",F9=0),"",(B9-F9)/F9)</f>
        <v/>
      </c>
      <c r="J9" s="7" t="inlineStr">
        <is>
          <t>Gözlem Sayısı n</t>
        </is>
      </c>
      <c r="K9" s="22">
        <f>MIN(COUNT($B$5:$B$16),COUNT($C$5:$C$16))</f>
        <v/>
      </c>
      <c r="L9" s="8" t="inlineStr">
        <is>
          <t>Tüketim ve üretimi dolu ay sayısı (12 önerilir).</t>
        </is>
      </c>
    </row>
    <row r="10">
      <c r="A10" s="11" t="inlineStr">
        <is>
          <t>Ay 6</t>
        </is>
      </c>
      <c r="B10" s="15" t="n">
        <v>361875</v>
      </c>
      <c r="C10" s="15" t="n">
        <v>1455</v>
      </c>
      <c r="D10" s="15" t="n"/>
      <c r="E10" s="34">
        <f>IF(OR(B10="",C10="",C10=0),"",B10/C10)</f>
        <v/>
      </c>
      <c r="F10" s="17">
        <f>IF(OR(B10="",C10="",$K$5=""),"",$K$5*C10+$K$6)</f>
        <v/>
      </c>
      <c r="G10" s="35">
        <f>IF(OR(F10="",F10=0),"",(B10-F10)/F10)</f>
        <v/>
      </c>
      <c r="J10" s="7" t="inlineStr">
        <is>
          <t>Ortalama Aylık Tüketim (kWh)</t>
        </is>
      </c>
      <c r="K10" s="20">
        <f>IFERROR(AVERAGE($B$5:$B$16),"")</f>
        <v/>
      </c>
      <c r="L10" s="8" t="inlineStr">
        <is>
          <t>Formül: AVERAGE(tüketim).</t>
        </is>
      </c>
    </row>
    <row r="11">
      <c r="A11" s="11" t="inlineStr">
        <is>
          <t>Ay 7</t>
        </is>
      </c>
      <c r="B11" s="15" t="n">
        <v>317100</v>
      </c>
      <c r="C11" s="15" t="n">
        <v>1180</v>
      </c>
      <c r="D11" s="15" t="n"/>
      <c r="E11" s="34">
        <f>IF(OR(B11="",C11="",C11=0),"",B11/C11)</f>
        <v/>
      </c>
      <c r="F11" s="17">
        <f>IF(OR(B11="",C11="",$K$5=""),"",$K$5*C11+$K$6)</f>
        <v/>
      </c>
      <c r="G11" s="35">
        <f>IF(OR(F11="",F11=0),"",(B11-F11)/F11)</f>
        <v/>
      </c>
      <c r="J11" s="7" t="inlineStr">
        <is>
          <t>CV(RMSE)</t>
        </is>
      </c>
      <c r="K11" s="37">
        <f>IFERROR(K8/K10,"")</f>
        <v/>
      </c>
      <c r="L11" s="8" t="inlineStr">
        <is>
          <t>Formül: STEYX / ortalama tüketim (n − 2 paydalı). Sayfadaki %0,8 değeri bu tanımla hesaplanır.</t>
        </is>
      </c>
    </row>
    <row r="12">
      <c r="A12" s="11" t="inlineStr">
        <is>
          <t>Ay 8</t>
        </is>
      </c>
      <c r="B12" s="15" t="n">
        <v>295550</v>
      </c>
      <c r="C12" s="15" t="n">
        <v>1090</v>
      </c>
      <c r="D12" s="15" t="n"/>
      <c r="E12" s="34">
        <f>IF(OR(B12="",C12="",C12=0),"",B12/C12)</f>
        <v/>
      </c>
      <c r="F12" s="17">
        <f>IF(OR(B12="",C12="",$K$5=""),"",$K$5*C12+$K$6)</f>
        <v/>
      </c>
      <c r="G12" s="35">
        <f>IF(OR(F12="",F12=0),"",(B12-F12)/F12)</f>
        <v/>
      </c>
      <c r="J12" s="7" t="inlineStr">
        <is>
          <t>CV(RMSE), n Paydalı (Bilgi)</t>
        </is>
      </c>
      <c r="K12" s="37">
        <f>IFERROR(K8*SQRT((K9-2)/K9)/K10,"")</f>
        <v/>
      </c>
      <c r="L12" s="8" t="inlineStr">
        <is>
          <t>Formül: STEYX · √((n − 2)/n) / ortalama tüketim. Artıkların karesel ortalaması n'ye bölünerek hesaplanırsa çıkan değer; karşılaştırma için.</t>
        </is>
      </c>
    </row>
    <row r="13">
      <c r="A13" s="11" t="inlineStr">
        <is>
          <t>Ay 9</t>
        </is>
      </c>
      <c r="B13" s="15" t="n">
        <v>355275</v>
      </c>
      <c r="C13" s="15" t="n">
        <v>1395</v>
      </c>
      <c r="D13" s="15" t="n"/>
      <c r="E13" s="34">
        <f>IF(OR(B13="",C13="",C13=0),"",B13/C13)</f>
        <v/>
      </c>
      <c r="F13" s="17">
        <f>IF(OR(B13="",C13="",$K$5=""),"",$K$5*C13+$K$6)</f>
        <v/>
      </c>
      <c r="G13" s="35">
        <f>IF(OR(F13="",F13=0),"",(B13-F13)/F13)</f>
        <v/>
      </c>
      <c r="J13" s="7" t="inlineStr">
        <is>
          <t>Eğimin Standart Hatası</t>
        </is>
      </c>
      <c r="K13" s="19">
        <f>IFERROR(K8/SQRT(DEVSQ($C$5:$C$16)),"")</f>
        <v/>
      </c>
      <c r="L13" s="8" t="inlineStr">
        <is>
          <t>Formül: STEYX / √DEVSQ(üretim). INDEX(LINEST(tüketim; üretim; DOĞRU; DOĞRU); 2; 1) ile aynı sonucu verir.</t>
        </is>
      </c>
    </row>
    <row r="14">
      <c r="A14" s="11" t="inlineStr">
        <is>
          <t>Ay 10</t>
        </is>
      </c>
      <c r="B14" s="15" t="n">
        <v>364400</v>
      </c>
      <c r="C14" s="15" t="n">
        <v>1460</v>
      </c>
      <c r="D14" s="15" t="n"/>
      <c r="E14" s="34">
        <f>IF(OR(B14="",C14="",C14=0),"",B14/C14)</f>
        <v/>
      </c>
      <c r="F14" s="17">
        <f>IF(OR(B14="",C14="",$K$5=""),"",$K$5*C14+$K$6)</f>
        <v/>
      </c>
      <c r="G14" s="35">
        <f>IF(OR(F14="",F14=0),"",(B14-F14)/F14)</f>
        <v/>
      </c>
      <c r="J14" s="7" t="inlineStr">
        <is>
          <t>t İstatistiği (a)</t>
        </is>
      </c>
      <c r="K14" s="38">
        <f>IFERROR(K5/K13,"")</f>
        <v/>
      </c>
      <c r="L14" s="8" t="inlineStr">
        <is>
          <t>Formül: eğim / eğimin standart hatası.</t>
        </is>
      </c>
    </row>
    <row r="15">
      <c r="A15" s="11" t="inlineStr">
        <is>
          <t>Ay 11</t>
        </is>
      </c>
      <c r="B15" s="15" t="n">
        <v>348350</v>
      </c>
      <c r="C15" s="15" t="n">
        <v>1350</v>
      </c>
      <c r="D15" s="15" t="n"/>
      <c r="E15" s="34">
        <f>IF(OR(B15="",C15="",C15=0),"",B15/C15)</f>
        <v/>
      </c>
      <c r="F15" s="17">
        <f>IF(OR(B15="",C15="",$K$5=""),"",$K$5*C15+$K$6)</f>
        <v/>
      </c>
      <c r="G15" s="35">
        <f>IF(OR(F15="",F15=0),"",(B15-F15)/F15)</f>
        <v/>
      </c>
      <c r="J15" s="7" t="inlineStr">
        <is>
          <t>Baz Yük Payı</t>
        </is>
      </c>
      <c r="K15" s="37">
        <f>IFERROR(K6/K10,"")</f>
        <v/>
      </c>
      <c r="L15" s="8" t="inlineStr">
        <is>
          <t>Formül: b / ortalama aylık tüketim.</t>
        </is>
      </c>
    </row>
    <row r="16">
      <c r="A16" s="11" t="inlineStr">
        <is>
          <t>Ay 12</t>
        </is>
      </c>
      <c r="B16" s="15" t="n">
        <v>320625</v>
      </c>
      <c r="C16" s="15" t="n">
        <v>1225</v>
      </c>
      <c r="D16" s="15" t="n"/>
      <c r="E16" s="34">
        <f>IF(OR(B16="",C16="",C16=0),"",B16/C16)</f>
        <v/>
      </c>
      <c r="F16" s="17">
        <f>IF(OR(B16="",C16="",$K$5=""),"",$K$5*C16+$K$6)</f>
        <v/>
      </c>
      <c r="G16" s="35">
        <f>IF(OR(F16="",F16=0),"",(B16-F16)/F16)</f>
        <v/>
      </c>
      <c r="J16" s="7" t="inlineStr">
        <is>
          <t>Taban Ham Oran (kWh/Ton)</t>
        </is>
      </c>
      <c r="K16" s="39">
        <f>IFERROR(SUM($B$5:$B$16)/SUM($C$5:$C$16),"")</f>
        <v/>
      </c>
      <c r="L16" s="8" t="inlineStr">
        <is>
          <t>12 aylık toplam tüketim / toplam üretim; raporlama dönemindeki ham oran karşılaştırması için.</t>
        </is>
      </c>
    </row>
    <row r="17">
      <c r="A17" s="7" t="inlineStr">
        <is>
          <t>12 Ay Toplamı</t>
        </is>
      </c>
      <c r="B17" s="26">
        <f>SUM($B$5:$B$16)</f>
        <v/>
      </c>
      <c r="C17" s="26">
        <f>SUM($C$5:$C$16)</f>
        <v/>
      </c>
      <c r="D17" s="26">
        <f>IF(COUNT($D$5:$D$16)=0,"",SUM($D$5:$D$16))</f>
        <v/>
      </c>
      <c r="E17" s="40">
        <f>IF(C17=0,"",B17/C17)</f>
        <v/>
      </c>
      <c r="F17" s="26">
        <f>IF(COUNT($F$5:$F$16)=0,"",SUM($F$5:$F$16))</f>
        <v/>
      </c>
      <c r="G17" s="28" t="inlineStr">
        <is>
          <t>—</t>
        </is>
      </c>
    </row>
    <row r="18">
      <c r="J18" s="6" t="inlineStr">
        <is>
          <t>Model Kalite Kontrolü</t>
        </is>
      </c>
      <c r="K18" s="6" t="inlineStr">
        <is>
          <t>Sonuç</t>
        </is>
      </c>
      <c r="L18" s="6" t="inlineStr">
        <is>
          <t>Eşik Ve Not</t>
        </is>
      </c>
    </row>
    <row r="19">
      <c r="J19" s="7" t="inlineStr">
        <is>
          <t>R² ≥ 0,75</t>
        </is>
      </c>
      <c r="K19" s="28">
        <f>IF(K7="","",IF(K7&gt;=0.75,"Uygun","Yetersiz"))</f>
        <v/>
      </c>
      <c r="L19" s="8" t="inlineStr">
        <is>
          <t>IPMVP uygulama pratiğinde yaygın kabul gören alt eşik 0,75 civarıdır.</t>
        </is>
      </c>
    </row>
    <row r="20">
      <c r="A20" s="9" t="inlineStr">
        <is>
          <t>Raporlama Dönemi (12 Ay)</t>
        </is>
      </c>
      <c r="J20" s="7" t="inlineStr">
        <is>
          <t>|t| &gt; 2</t>
        </is>
      </c>
      <c r="K20" s="28">
        <f>IF(K14="","",IF(ABS(K14)&gt;2,"Uygun","Yetersiz"))</f>
        <v/>
      </c>
      <c r="L20" s="8" t="inlineStr">
        <is>
          <t>Mutlak değerce 2'yi aşan t istatistiği değişkenin anlamlı olduğunu gösterir.</t>
        </is>
      </c>
    </row>
    <row r="21" ht="45" customHeight="1">
      <c r="A21" s="6" t="inlineStr">
        <is>
          <t>Ay</t>
        </is>
      </c>
      <c r="B21" s="6" t="inlineStr">
        <is>
          <t>Gerçek Tüketim (kWh)</t>
        </is>
      </c>
      <c r="C21" s="6" t="inlineStr">
        <is>
          <t>Üretim (Ton)</t>
        </is>
      </c>
      <c r="D21" s="6" t="inlineStr">
        <is>
          <t>Beklenen Tüketim (kWh)</t>
        </is>
      </c>
      <c r="E21" s="6" t="inlineStr">
        <is>
          <t>Fark (kWh)</t>
        </is>
      </c>
      <c r="F21" s="6" t="inlineStr">
        <is>
          <t>Sapma (%)</t>
        </is>
      </c>
      <c r="G21" s="6" t="inlineStr">
        <is>
          <t>Kümülatif Fark (kWh)</t>
        </is>
      </c>
      <c r="H21" s="6" t="inlineStr">
        <is>
          <t>Durum</t>
        </is>
      </c>
      <c r="J21" s="7" t="inlineStr">
        <is>
          <t>CV(RMSE) Üst Sınırı (Kullanıcı Tanımlı)</t>
        </is>
      </c>
      <c r="K21" s="41" t="n"/>
      <c r="L21" s="8" t="inlineStr">
        <is>
          <t>Sabit bir eşik verilmez; tesisinize özgü üst sınırı EnPI metodoloji dokümanınıza göre bu hücreye yüzde olarak girin.</t>
        </is>
      </c>
    </row>
    <row r="22">
      <c r="A22" s="11" t="inlineStr">
        <is>
          <t>Ay 13</t>
        </is>
      </c>
      <c r="B22" s="15" t="n">
        <v>300000</v>
      </c>
      <c r="C22" s="15" t="n">
        <v>1100</v>
      </c>
      <c r="D22" s="17">
        <f>IF(OR(C22="",$K$5=""),"",$K$5*C22+$K$6)</f>
        <v/>
      </c>
      <c r="E22" s="42">
        <f>IF(OR(B22="",D22=""),"",B22-D22)</f>
        <v/>
      </c>
      <c r="F22" s="35">
        <f>IF(OR(E22="",D22=0),"",E22/D22)</f>
        <v/>
      </c>
      <c r="G22" s="42">
        <f>IF(E22="","",SUM($E$22:E22))</f>
        <v/>
      </c>
      <c r="H22" s="31">
        <f>IF(F22="","",IF($K$23="","Eşik Tanımlayın",IF(ABS(F22)&gt;$K$23,"İnceleme Aç","Bant İçinde")))</f>
        <v/>
      </c>
      <c r="J22" s="7" t="inlineStr">
        <is>
          <t>CV(RMSE) Kontrolü</t>
        </is>
      </c>
      <c r="K22" s="28">
        <f>IF(K11="","",IF(K21="","Eşik Tanımlayın",IF(K11&lt;=K21,"Uygun","Yetersiz")))</f>
        <v/>
      </c>
      <c r="L22" s="8" t="inlineStr">
        <is>
          <t>Model ölçütleri sağlamıyorsa sonucu zorlamayın; eksik ilgili değişkeni (derece gün, ürün karması, vardiya sayısı) arayın.</t>
        </is>
      </c>
    </row>
    <row r="23">
      <c r="A23" s="11" t="inlineStr">
        <is>
          <t>Ay 14</t>
        </is>
      </c>
      <c r="B23" s="15" t="n">
        <v>380000</v>
      </c>
      <c r="C23" s="15" t="n">
        <v>1500</v>
      </c>
      <c r="D23" s="17">
        <f>IF(OR(C23="",$K$5=""),"",$K$5*C23+$K$6)</f>
        <v/>
      </c>
      <c r="E23" s="42">
        <f>IF(OR(B23="",D23=""),"",B23-D23)</f>
        <v/>
      </c>
      <c r="F23" s="35">
        <f>IF(OR(E23="",D23=0),"",E23/D23)</f>
        <v/>
      </c>
      <c r="G23" s="42">
        <f>IF(E23="","",SUM($E$22:E23))</f>
        <v/>
      </c>
      <c r="H23" s="31">
        <f>IF(F23="","",IF($K$23="","Eşik Tanımlayın",IF(ABS(F23)&gt;$K$23,"İnceleme Aç","Bant İçinde")))</f>
        <v/>
      </c>
      <c r="J23" s="7" t="inlineStr">
        <is>
          <t>Sapma Eşiği (±)</t>
        </is>
      </c>
      <c r="K23" s="41" t="n">
        <v>0.015</v>
      </c>
      <c r="L23" s="8" t="inlineStr">
        <is>
          <t>Örnekte ±%1,5. Ölçüm belirsizliğinin üzerinde seçilir; aşılınca inceleme kaydı açılır (madde 9.1).</t>
        </is>
      </c>
    </row>
    <row r="24">
      <c r="A24" s="11" t="n"/>
      <c r="B24" s="15" t="n"/>
      <c r="C24" s="15" t="n"/>
      <c r="D24" s="17">
        <f>IF(OR(C24="",$K$5=""),"",$K$5*C24+$K$6)</f>
        <v/>
      </c>
      <c r="E24" s="42">
        <f>IF(OR(B24="",D24=""),"",B24-D24)</f>
        <v/>
      </c>
      <c r="F24" s="35">
        <f>IF(OR(E24="",D24=0),"",E24/D24)</f>
        <v/>
      </c>
      <c r="G24" s="42">
        <f>IF(E24="","",SUM($E$22:E24))</f>
        <v/>
      </c>
      <c r="H24" s="31">
        <f>IF(F24="","",IF($K$23="","Eşik Tanımlayın",IF(ABS(F24)&gt;$K$23,"İnceleme Aç","Bant İçinde")))</f>
        <v/>
      </c>
    </row>
    <row r="25">
      <c r="A25" s="11" t="n"/>
      <c r="B25" s="15" t="n"/>
      <c r="C25" s="15" t="n"/>
      <c r="D25" s="17">
        <f>IF(OR(C25="",$K$5=""),"",$K$5*C25+$K$6)</f>
        <v/>
      </c>
      <c r="E25" s="42">
        <f>IF(OR(B25="",D25=""),"",B25-D25)</f>
        <v/>
      </c>
      <c r="F25" s="35">
        <f>IF(OR(E25="",D25=0),"",E25/D25)</f>
        <v/>
      </c>
      <c r="G25" s="42">
        <f>IF(E25="","",SUM($E$22:E25))</f>
        <v/>
      </c>
      <c r="H25" s="31">
        <f>IF(F25="","",IF($K$23="","Eşik Tanımlayın",IF(ABS(F25)&gt;$K$23,"İnceleme Aç","Bant İçinde")))</f>
        <v/>
      </c>
    </row>
    <row r="26">
      <c r="A26" s="11" t="n"/>
      <c r="B26" s="15" t="n"/>
      <c r="C26" s="15" t="n"/>
      <c r="D26" s="17">
        <f>IF(OR(C26="",$K$5=""),"",$K$5*C26+$K$6)</f>
        <v/>
      </c>
      <c r="E26" s="42">
        <f>IF(OR(B26="",D26=""),"",B26-D26)</f>
        <v/>
      </c>
      <c r="F26" s="35">
        <f>IF(OR(E26="",D26=0),"",E26/D26)</f>
        <v/>
      </c>
      <c r="G26" s="42">
        <f>IF(E26="","",SUM($E$22:E26))</f>
        <v/>
      </c>
      <c r="H26" s="31">
        <f>IF(F26="","",IF($K$23="","Eşik Tanımlayın",IF(ABS(F26)&gt;$K$23,"İnceleme Aç","Bant İçinde")))</f>
        <v/>
      </c>
    </row>
    <row r="27">
      <c r="A27" s="11" t="n"/>
      <c r="B27" s="15" t="n"/>
      <c r="C27" s="15" t="n"/>
      <c r="D27" s="17">
        <f>IF(OR(C27="",$K$5=""),"",$K$5*C27+$K$6)</f>
        <v/>
      </c>
      <c r="E27" s="42">
        <f>IF(OR(B27="",D27=""),"",B27-D27)</f>
        <v/>
      </c>
      <c r="F27" s="35">
        <f>IF(OR(E27="",D27=0),"",E27/D27)</f>
        <v/>
      </c>
      <c r="G27" s="42">
        <f>IF(E27="","",SUM($E$22:E27))</f>
        <v/>
      </c>
      <c r="H27" s="31">
        <f>IF(F27="","",IF($K$23="","Eşik Tanımlayın",IF(ABS(F27)&gt;$K$23,"İnceleme Aç","Bant İçinde")))</f>
        <v/>
      </c>
    </row>
    <row r="28">
      <c r="A28" s="11" t="n"/>
      <c r="B28" s="15" t="n"/>
      <c r="C28" s="15" t="n"/>
      <c r="D28" s="17">
        <f>IF(OR(C28="",$K$5=""),"",$K$5*C28+$K$6)</f>
        <v/>
      </c>
      <c r="E28" s="42">
        <f>IF(OR(B28="",D28=""),"",B28-D28)</f>
        <v/>
      </c>
      <c r="F28" s="35">
        <f>IF(OR(E28="",D28=0),"",E28/D28)</f>
        <v/>
      </c>
      <c r="G28" s="42">
        <f>IF(E28="","",SUM($E$22:E28))</f>
        <v/>
      </c>
      <c r="H28" s="31">
        <f>IF(F28="","",IF($K$23="","Eşik Tanımlayın",IF(ABS(F28)&gt;$K$23,"İnceleme Aç","Bant İçinde")))</f>
        <v/>
      </c>
    </row>
    <row r="29">
      <c r="A29" s="11" t="n"/>
      <c r="B29" s="15" t="n"/>
      <c r="C29" s="15" t="n"/>
      <c r="D29" s="17">
        <f>IF(OR(C29="",$K$5=""),"",$K$5*C29+$K$6)</f>
        <v/>
      </c>
      <c r="E29" s="42">
        <f>IF(OR(B29="",D29=""),"",B29-D29)</f>
        <v/>
      </c>
      <c r="F29" s="35">
        <f>IF(OR(E29="",D29=0),"",E29/D29)</f>
        <v/>
      </c>
      <c r="G29" s="42">
        <f>IF(E29="","",SUM($E$22:E29))</f>
        <v/>
      </c>
      <c r="H29" s="31">
        <f>IF(F29="","",IF($K$23="","Eşik Tanımlayın",IF(ABS(F29)&gt;$K$23,"İnceleme Aç","Bant İçinde")))</f>
        <v/>
      </c>
    </row>
    <row r="30">
      <c r="A30" s="11" t="n"/>
      <c r="B30" s="15" t="n"/>
      <c r="C30" s="15" t="n"/>
      <c r="D30" s="17">
        <f>IF(OR(C30="",$K$5=""),"",$K$5*C30+$K$6)</f>
        <v/>
      </c>
      <c r="E30" s="42">
        <f>IF(OR(B30="",D30=""),"",B30-D30)</f>
        <v/>
      </c>
      <c r="F30" s="35">
        <f>IF(OR(E30="",D30=0),"",E30/D30)</f>
        <v/>
      </c>
      <c r="G30" s="42">
        <f>IF(E30="","",SUM($E$22:E30))</f>
        <v/>
      </c>
      <c r="H30" s="31">
        <f>IF(F30="","",IF($K$23="","Eşik Tanımlayın",IF(ABS(F30)&gt;$K$23,"İnceleme Aç","Bant İçinde")))</f>
        <v/>
      </c>
    </row>
    <row r="31">
      <c r="A31" s="11" t="n"/>
      <c r="B31" s="15" t="n"/>
      <c r="C31" s="15" t="n"/>
      <c r="D31" s="17">
        <f>IF(OR(C31="",$K$5=""),"",$K$5*C31+$K$6)</f>
        <v/>
      </c>
      <c r="E31" s="42">
        <f>IF(OR(B31="",D31=""),"",B31-D31)</f>
        <v/>
      </c>
      <c r="F31" s="35">
        <f>IF(OR(E31="",D31=0),"",E31/D31)</f>
        <v/>
      </c>
      <c r="G31" s="42">
        <f>IF(E31="","",SUM($E$22:E31))</f>
        <v/>
      </c>
      <c r="H31" s="31">
        <f>IF(F31="","",IF($K$23="","Eşik Tanımlayın",IF(ABS(F31)&gt;$K$23,"İnceleme Aç","Bant İçinde")))</f>
        <v/>
      </c>
    </row>
    <row r="32">
      <c r="A32" s="11" t="n"/>
      <c r="B32" s="15" t="n"/>
      <c r="C32" s="15" t="n"/>
      <c r="D32" s="17">
        <f>IF(OR(C32="",$K$5=""),"",$K$5*C32+$K$6)</f>
        <v/>
      </c>
      <c r="E32" s="42">
        <f>IF(OR(B32="",D32=""),"",B32-D32)</f>
        <v/>
      </c>
      <c r="F32" s="35">
        <f>IF(OR(E32="",D32=0),"",E32/D32)</f>
        <v/>
      </c>
      <c r="G32" s="42">
        <f>IF(E32="","",SUM($E$22:E32))</f>
        <v/>
      </c>
      <c r="H32" s="31">
        <f>IF(F32="","",IF($K$23="","Eşik Tanımlayın",IF(ABS(F32)&gt;$K$23,"İnceleme Aç","Bant İçinde")))</f>
        <v/>
      </c>
    </row>
    <row r="33">
      <c r="A33" s="11" t="n"/>
      <c r="B33" s="15" t="n"/>
      <c r="C33" s="15" t="n"/>
      <c r="D33" s="17">
        <f>IF(OR(C33="",$K$5=""),"",$K$5*C33+$K$6)</f>
        <v/>
      </c>
      <c r="E33" s="42">
        <f>IF(OR(B33="",D33=""),"",B33-D33)</f>
        <v/>
      </c>
      <c r="F33" s="35">
        <f>IF(OR(E33="",D33=0),"",E33/D33)</f>
        <v/>
      </c>
      <c r="G33" s="42">
        <f>IF(E33="","",SUM($E$22:E33))</f>
        <v/>
      </c>
      <c r="H33" s="31">
        <f>IF(F33="","",IF($K$23="","Eşik Tanımlayın",IF(ABS(F33)&gt;$K$23,"İnceleme Aç","Bant İçinde")))</f>
        <v/>
      </c>
    </row>
    <row r="35">
      <c r="A35" s="9" t="inlineStr">
        <is>
          <t>Ham Oran Karşılaştırması (Yanıltıcı Gösterge, Yalnız Bilgi İçin)</t>
        </is>
      </c>
    </row>
    <row r="36" ht="45" customHeight="1">
      <c r="A36" s="6" t="inlineStr">
        <is>
          <t>Ay</t>
        </is>
      </c>
      <c r="B36" s="6" t="inlineStr">
        <is>
          <t>Ham Oran (kWh/Ton)</t>
        </is>
      </c>
      <c r="C36" s="6" t="inlineStr">
        <is>
          <t>Taban Ham Orana Göre Fark (%)</t>
        </is>
      </c>
      <c r="D36" s="6" t="inlineStr">
        <is>
          <t>Model Sapması (%)</t>
        </is>
      </c>
    </row>
    <row r="37">
      <c r="A37" s="8">
        <f>IF(A22="","",A22)</f>
        <v/>
      </c>
      <c r="B37" s="34">
        <f>IF(OR(B22="",C22="",C22=0),"",B22/C22)</f>
        <v/>
      </c>
      <c r="C37" s="35">
        <f>IF(OR(B37="",$K$16=""),"",B37/$K$16-1)</f>
        <v/>
      </c>
      <c r="D37" s="35">
        <f>IF(F22="","",F22)</f>
        <v/>
      </c>
    </row>
    <row r="38">
      <c r="A38" s="8">
        <f>IF(A23="","",A23)</f>
        <v/>
      </c>
      <c r="B38" s="34">
        <f>IF(OR(B23="",C23="",C23=0),"",B23/C23)</f>
        <v/>
      </c>
      <c r="C38" s="35">
        <f>IF(OR(B38="",$K$16=""),"",B38/$K$16-1)</f>
        <v/>
      </c>
      <c r="D38" s="35">
        <f>IF(F23="","",F23)</f>
        <v/>
      </c>
    </row>
    <row r="39">
      <c r="A39" s="8">
        <f>IF(A24="","",A24)</f>
        <v/>
      </c>
      <c r="B39" s="34">
        <f>IF(OR(B24="",C24="",C24=0),"",B24/C24)</f>
        <v/>
      </c>
      <c r="C39" s="35">
        <f>IF(OR(B39="",$K$16=""),"",B39/$K$16-1)</f>
        <v/>
      </c>
      <c r="D39" s="35">
        <f>IF(F24="","",F24)</f>
        <v/>
      </c>
    </row>
    <row r="40">
      <c r="A40" s="8">
        <f>IF(A25="","",A25)</f>
        <v/>
      </c>
      <c r="B40" s="34">
        <f>IF(OR(B25="",C25="",C25=0),"",B25/C25)</f>
        <v/>
      </c>
      <c r="C40" s="35">
        <f>IF(OR(B40="",$K$16=""),"",B40/$K$16-1)</f>
        <v/>
      </c>
      <c r="D40" s="35">
        <f>IF(F25="","",F25)</f>
        <v/>
      </c>
    </row>
    <row r="41">
      <c r="A41" s="8">
        <f>IF(A26="","",A26)</f>
        <v/>
      </c>
      <c r="B41" s="34">
        <f>IF(OR(B26="",C26="",C26=0),"",B26/C26)</f>
        <v/>
      </c>
      <c r="C41" s="35">
        <f>IF(OR(B41="",$K$16=""),"",B41/$K$16-1)</f>
        <v/>
      </c>
      <c r="D41" s="35">
        <f>IF(F26="","",F26)</f>
        <v/>
      </c>
    </row>
    <row r="42">
      <c r="A42" s="8">
        <f>IF(A27="","",A27)</f>
        <v/>
      </c>
      <c r="B42" s="34">
        <f>IF(OR(B27="",C27="",C27=0),"",B27/C27)</f>
        <v/>
      </c>
      <c r="C42" s="35">
        <f>IF(OR(B42="",$K$16=""),"",B42/$K$16-1)</f>
        <v/>
      </c>
      <c r="D42" s="35">
        <f>IF(F27="","",F27)</f>
        <v/>
      </c>
    </row>
    <row r="43">
      <c r="A43" s="8">
        <f>IF(A28="","",A28)</f>
        <v/>
      </c>
      <c r="B43" s="34">
        <f>IF(OR(B28="",C28="",C28=0),"",B28/C28)</f>
        <v/>
      </c>
      <c r="C43" s="35">
        <f>IF(OR(B43="",$K$16=""),"",B43/$K$16-1)</f>
        <v/>
      </c>
      <c r="D43" s="35">
        <f>IF(F28="","",F28)</f>
        <v/>
      </c>
    </row>
    <row r="44">
      <c r="A44" s="8">
        <f>IF(A29="","",A29)</f>
        <v/>
      </c>
      <c r="B44" s="34">
        <f>IF(OR(B29="",C29="",C29=0),"",B29/C29)</f>
        <v/>
      </c>
      <c r="C44" s="35">
        <f>IF(OR(B44="",$K$16=""),"",B44/$K$16-1)</f>
        <v/>
      </c>
      <c r="D44" s="35">
        <f>IF(F29="","",F29)</f>
        <v/>
      </c>
    </row>
    <row r="45">
      <c r="A45" s="8">
        <f>IF(A30="","",A30)</f>
        <v/>
      </c>
      <c r="B45" s="34">
        <f>IF(OR(B30="",C30="",C30=0),"",B30/C30)</f>
        <v/>
      </c>
      <c r="C45" s="35">
        <f>IF(OR(B45="",$K$16=""),"",B45/$K$16-1)</f>
        <v/>
      </c>
      <c r="D45" s="35">
        <f>IF(F30="","",F30)</f>
        <v/>
      </c>
    </row>
    <row r="46">
      <c r="A46" s="8">
        <f>IF(A31="","",A31)</f>
        <v/>
      </c>
      <c r="B46" s="34">
        <f>IF(OR(B31="",C31="",C31=0),"",B31/C31)</f>
        <v/>
      </c>
      <c r="C46" s="35">
        <f>IF(OR(B46="",$K$16=""),"",B46/$K$16-1)</f>
        <v/>
      </c>
      <c r="D46" s="35">
        <f>IF(F31="","",F31)</f>
        <v/>
      </c>
    </row>
    <row r="47">
      <c r="A47" s="8">
        <f>IF(A32="","",A32)</f>
        <v/>
      </c>
      <c r="B47" s="34">
        <f>IF(OR(B32="",C32="",C32=0),"",B32/C32)</f>
        <v/>
      </c>
      <c r="C47" s="35">
        <f>IF(OR(B47="",$K$16=""),"",B47/$K$16-1)</f>
        <v/>
      </c>
      <c r="D47" s="35">
        <f>IF(F32="","",F32)</f>
        <v/>
      </c>
    </row>
    <row r="48">
      <c r="A48" s="8">
        <f>IF(A33="","",A33)</f>
        <v/>
      </c>
      <c r="B48" s="34">
        <f>IF(OR(B33="",C33="",C33=0),"",B33/C33)</f>
        <v/>
      </c>
      <c r="C48" s="35">
        <f>IF(OR(B48="",$K$16=""),"",B48/$K$16-1)</f>
        <v/>
      </c>
      <c r="D48" s="35">
        <f>IF(F33="","",F33)</f>
        <v/>
      </c>
    </row>
    <row r="50" ht="45" customHeight="1">
      <c r="A50" s="10" t="inlineStr">
        <is>
          <t>Ham kWh/ton oranı üretim düştüğünde baz yük nedeniyle kendiliğinden yükselir. Örnekte Ay 13 ham oranda “kötüleşmiş”, Ay 14 “iyileşmiş” görünür; model ise Ay 13'te performansın korunduğunu, Ay 14'te bozulduğunu gösterir.</t>
        </is>
      </c>
    </row>
  </sheetData>
  <mergeCells count="2">
    <mergeCell ref="A50:H50"/>
    <mergeCell ref="A2:L2"/>
  </mergeCells>
  <conditionalFormatting sqref="K19:K22">
    <cfRule type="expression" priority="1" dxfId="2">
      <formula>K19="Uygun"</formula>
    </cfRule>
    <cfRule type="expression" priority="2" dxfId="0">
      <formula>K19="Yetersiz"</formula>
    </cfRule>
  </conditionalFormatting>
  <conditionalFormatting sqref="H22:H33">
    <cfRule type="expression" priority="3" dxfId="0">
      <formula>$H22="İnceleme Aç"</formula>
    </cfRule>
    <cfRule type="expression" priority="4" dxfId="2">
      <formula>$H22="Bant İçinde"</formula>
    </cfRule>
  </conditionalFormatting>
  <printOptions horizontalCentered="1"/>
  <pageMargins left="0.4" right="0.4" top="0.5" bottom="0.7" header="0.5" footer="0.5"/>
  <pageSetup orientation="landscape" paperSize="9" fitToHeight="0" fitToWidth="1"/>
  <headerFooter>
    <oddHeader/>
    <oddFooter>&amp;C&amp;"Times New Roman"&amp;9 A Class Enerji — aclassenerji.com/iso-50001-enerji-izleme-sistemi&amp;R&amp;"Times New Roman"&amp;9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34" customWidth="1" min="3" max="3"/>
    <col width="34" customWidth="1" min="4" max="4"/>
    <col width="20" customWidth="1" min="5" max="5"/>
    <col width="15" customWidth="1" min="6" max="6"/>
    <col width="15" customWidth="1" min="7" max="7"/>
    <col width="12" customWidth="1" min="8" max="8"/>
    <col width="26" customWidth="1" min="9" max="9"/>
    <col width="40" customWidth="1" min="10" max="10"/>
  </cols>
  <sheetData>
    <row r="1">
      <c r="A1" s="1" t="inlineStr">
        <is>
          <t>Ölçüm Cihazı Kalibrasyon Takibi (ISO 50001:2018 Madde 6.6)</t>
        </is>
      </c>
    </row>
    <row r="2">
      <c r="A2" s="32" t="inlineStr">
        <is>
          <t>Kritik ölçüm noktalarında izlenebilir kalibrasyon sertifikası aranır; diğer cihazlarda doğruluk sınıfı ve doğrulama yöntemi kayıtlı olmalıdır. [Örnek] satırlar temsilidir.</t>
        </is>
      </c>
    </row>
    <row r="3" ht="32" customHeight="1">
      <c r="A3" s="6" t="inlineStr">
        <is>
          <t>Cihaz</t>
        </is>
      </c>
      <c r="B3" s="6" t="inlineStr">
        <is>
          <t>Seri No</t>
        </is>
      </c>
      <c r="C3" s="6" t="inlineStr">
        <is>
          <t>Ölçülen Büyüklük</t>
        </is>
      </c>
      <c r="D3" s="6" t="inlineStr">
        <is>
          <t>Kalibrasyonu Yapan Laboratuvar</t>
        </is>
      </c>
      <c r="E3" s="6" t="inlineStr">
        <is>
          <t>Sertifika No</t>
        </is>
      </c>
      <c r="F3" s="6" t="inlineStr">
        <is>
          <t>Son Kalibrasyon</t>
        </is>
      </c>
      <c r="G3" s="6" t="inlineStr">
        <is>
          <t>Geçerlilik</t>
        </is>
      </c>
      <c r="H3" s="6" t="inlineStr">
        <is>
          <t>Kalan Gün</t>
        </is>
      </c>
      <c r="I3" s="6" t="inlineStr">
        <is>
          <t>Durum</t>
        </is>
      </c>
      <c r="J3" s="6" t="inlineStr">
        <is>
          <t>Not</t>
        </is>
      </c>
    </row>
    <row r="4">
      <c r="A4" s="11" t="inlineStr">
        <is>
          <t>[Örnek] Enerji Analizörü, Ana Elektrik Girişi</t>
        </is>
      </c>
      <c r="B4" s="11" t="inlineStr">
        <is>
          <t>ÖRN-0001</t>
        </is>
      </c>
      <c r="C4" s="11" t="inlineStr">
        <is>
          <t>Aktif ve reaktif enerji, güç</t>
        </is>
      </c>
      <c r="D4" s="11" t="inlineStr">
        <is>
          <t>Akredite kalibrasyon laboratuvarı</t>
        </is>
      </c>
      <c r="E4" s="11" t="inlineStr">
        <is>
          <t>ÖRN-2026-001</t>
        </is>
      </c>
      <c r="F4" s="14" t="n">
        <v>46091</v>
      </c>
      <c r="G4" s="14" t="n">
        <v>46822</v>
      </c>
      <c r="H4" s="33">
        <f>IF(G4="","",G4-TODAY())</f>
        <v/>
      </c>
      <c r="I4" s="8">
        <f>IF(G4="","",IF(G4&lt;TODAY(),"Kalibrasyon Süresi Dolmuş",IF(G4-TODAY()&lt;=30,"Kalibrasyon Yaklaşıyor","Geçerli")))</f>
        <v/>
      </c>
      <c r="J4" s="11" t="inlineStr">
        <is>
          <t>Örnek satır; sınıf 0,5S.</t>
        </is>
      </c>
    </row>
    <row r="5">
      <c r="A5" s="11" t="inlineStr">
        <is>
          <t>[Örnek] Enerji Analizörü, Kompresör Dairesi</t>
        </is>
      </c>
      <c r="B5" s="11" t="inlineStr">
        <is>
          <t>ÖRN-0002</t>
        </is>
      </c>
      <c r="C5" s="11" t="inlineStr">
        <is>
          <t>Aktif enerji, güç</t>
        </is>
      </c>
      <c r="D5" s="11" t="inlineStr">
        <is>
          <t>Akredite kalibrasyon laboratuvarı</t>
        </is>
      </c>
      <c r="E5" s="11" t="inlineStr">
        <is>
          <t>ÖRN-2025-014</t>
        </is>
      </c>
      <c r="F5" s="14" t="n">
        <v>45945</v>
      </c>
      <c r="G5" s="14" t="n">
        <v>46310</v>
      </c>
      <c r="H5" s="33">
        <f>IF(G5="","",G5-TODAY())</f>
        <v/>
      </c>
      <c r="I5" s="8">
        <f>IF(G5="","",IF(G5&lt;TODAY(),"Kalibrasyon Süresi Dolmuş",IF(G5-TODAY()&lt;=30,"Kalibrasyon Yaklaşıyor","Geçerli")))</f>
        <v/>
      </c>
      <c r="J5" s="11" t="inlineStr">
        <is>
          <t>Örnek satır; sınıf 0,5S.</t>
        </is>
      </c>
    </row>
    <row r="6">
      <c r="A6" s="11" t="inlineStr">
        <is>
          <t>[Örnek] Termal Kütlesel Debimetre, Basınçlı Hava</t>
        </is>
      </c>
      <c r="B6" s="11" t="inlineStr">
        <is>
          <t>ÖRN-0003</t>
        </is>
      </c>
      <c r="C6" s="11" t="inlineStr">
        <is>
          <t>Debi (Nm³/dk)</t>
        </is>
      </c>
      <c r="D6" s="11" t="inlineStr">
        <is>
          <t>Üretici doğrulaması</t>
        </is>
      </c>
      <c r="E6" s="11" t="inlineStr">
        <is>
          <t>ÖRN-2025-009</t>
        </is>
      </c>
      <c r="F6" s="14" t="n">
        <v>45889</v>
      </c>
      <c r="G6" s="14" t="n">
        <v>46254</v>
      </c>
      <c r="H6" s="33">
        <f>IF(G6="","",G6-TODAY())</f>
        <v/>
      </c>
      <c r="I6" s="8">
        <f>IF(G6="","",IF(G6&lt;TODAY(),"Kalibrasyon Süresi Dolmuş",IF(G6-TODAY()&lt;=30,"Kalibrasyon Yaklaşıyor","Geçerli")))</f>
        <v/>
      </c>
      <c r="J6" s="11" t="inlineStr">
        <is>
          <t>Örnek satır; ±%2 okuma.</t>
        </is>
      </c>
    </row>
    <row r="7">
      <c r="A7" s="11" t="inlineStr">
        <is>
          <t>[Örnek] Vorteks Debimetre, Buhar Kolektörü</t>
        </is>
      </c>
      <c r="B7" s="11" t="inlineStr">
        <is>
          <t>ÖRN-0004</t>
        </is>
      </c>
      <c r="C7" s="11" t="inlineStr">
        <is>
          <t>Kütlesel debi (t/h)</t>
        </is>
      </c>
      <c r="D7" s="11" t="inlineStr">
        <is>
          <t>Akredite kalibrasyon laboratuvarı</t>
        </is>
      </c>
      <c r="E7" s="11" t="inlineStr">
        <is>
          <t>ÖRN-2026-003</t>
        </is>
      </c>
      <c r="F7" s="14" t="n">
        <v>46071</v>
      </c>
      <c r="G7" s="14" t="n">
        <v>46436</v>
      </c>
      <c r="H7" s="33">
        <f>IF(G7="","",G7-TODAY())</f>
        <v/>
      </c>
      <c r="I7" s="8">
        <f>IF(G7="","",IF(G7&lt;TODAY(),"Kalibrasyon Süresi Dolmuş",IF(G7-TODAY()&lt;=30,"Kalibrasyon Yaklaşıyor","Geçerli")))</f>
        <v/>
      </c>
      <c r="J7" s="11" t="inlineStr">
        <is>
          <t>Örnek satır; ±%1 okuma, P-T kompanzasyonlu.</t>
        </is>
      </c>
    </row>
    <row r="8">
      <c r="A8" s="11" t="inlineStr">
        <is>
          <t>[Örnek] Pt100 Çift Sensör, Chiller Gidiş–Dönüş</t>
        </is>
      </c>
      <c r="B8" s="11" t="inlineStr">
        <is>
          <t>ÖRN-0005</t>
        </is>
      </c>
      <c r="C8" s="11" t="inlineStr">
        <is>
          <t>Sıcaklık (°C)</t>
        </is>
      </c>
      <c r="D8" s="11" t="inlineStr">
        <is>
          <t>Akredite kalibrasyon laboratuvarı</t>
        </is>
      </c>
      <c r="E8" s="11" t="inlineStr">
        <is>
          <t>ÖRN-2026-007</t>
        </is>
      </c>
      <c r="F8" s="14" t="n">
        <v>46148</v>
      </c>
      <c r="G8" s="14" t="n">
        <v>46513</v>
      </c>
      <c r="H8" s="33">
        <f>IF(G8="","",G8-TODAY())</f>
        <v/>
      </c>
      <c r="I8" s="8">
        <f>IF(G8="","",IF(G8&lt;TODAY(),"Kalibrasyon Süresi Dolmuş",IF(G8-TODAY()&lt;=30,"Kalibrasyon Yaklaşıyor","Geçerli")))</f>
        <v/>
      </c>
      <c r="J8" s="11" t="inlineStr">
        <is>
          <t>Örnek satır; sınıf A, eşlenik kalibrasyon.</t>
        </is>
      </c>
    </row>
    <row r="9">
      <c r="A9" s="11" t="n"/>
      <c r="B9" s="11" t="n"/>
      <c r="C9" s="11" t="n"/>
      <c r="D9" s="11" t="n"/>
      <c r="E9" s="11" t="n"/>
      <c r="F9" s="14" t="n"/>
      <c r="G9" s="14" t="n"/>
      <c r="H9" s="33">
        <f>IF(G9="","",G9-TODAY())</f>
        <v/>
      </c>
      <c r="I9" s="8">
        <f>IF(G9="","",IF(G9&lt;TODAY(),"Kalibrasyon Süresi Dolmuş",IF(G9-TODAY()&lt;=30,"Kalibrasyon Yaklaşıyor","Geçerli")))</f>
        <v/>
      </c>
      <c r="J9" s="11" t="n"/>
    </row>
    <row r="10">
      <c r="A10" s="11" t="n"/>
      <c r="B10" s="11" t="n"/>
      <c r="C10" s="11" t="n"/>
      <c r="D10" s="11" t="n"/>
      <c r="E10" s="11" t="n"/>
      <c r="F10" s="14" t="n"/>
      <c r="G10" s="14" t="n"/>
      <c r="H10" s="33">
        <f>IF(G10="","",G10-TODAY())</f>
        <v/>
      </c>
      <c r="I10" s="8">
        <f>IF(G10="","",IF(G10&lt;TODAY(),"Kalibrasyon Süresi Dolmuş",IF(G10-TODAY()&lt;=30,"Kalibrasyon Yaklaşıyor","Geçerli")))</f>
        <v/>
      </c>
      <c r="J10" s="11" t="n"/>
    </row>
    <row r="11">
      <c r="A11" s="11" t="n"/>
      <c r="B11" s="11" t="n"/>
      <c r="C11" s="11" t="n"/>
      <c r="D11" s="11" t="n"/>
      <c r="E11" s="11" t="n"/>
      <c r="F11" s="14" t="n"/>
      <c r="G11" s="14" t="n"/>
      <c r="H11" s="33">
        <f>IF(G11="","",G11-TODAY())</f>
        <v/>
      </c>
      <c r="I11" s="8">
        <f>IF(G11="","",IF(G11&lt;TODAY(),"Kalibrasyon Süresi Dolmuş",IF(G11-TODAY()&lt;=30,"Kalibrasyon Yaklaşıyor","Geçerli")))</f>
        <v/>
      </c>
      <c r="J11" s="11" t="n"/>
    </row>
    <row r="12">
      <c r="A12" s="11" t="n"/>
      <c r="B12" s="11" t="n"/>
      <c r="C12" s="11" t="n"/>
      <c r="D12" s="11" t="n"/>
      <c r="E12" s="11" t="n"/>
      <c r="F12" s="14" t="n"/>
      <c r="G12" s="14" t="n"/>
      <c r="H12" s="33">
        <f>IF(G12="","",G12-TODAY())</f>
        <v/>
      </c>
      <c r="I12" s="8">
        <f>IF(G12="","",IF(G12&lt;TODAY(),"Kalibrasyon Süresi Dolmuş",IF(G12-TODAY()&lt;=30,"Kalibrasyon Yaklaşıyor","Geçerli")))</f>
        <v/>
      </c>
      <c r="J12" s="11" t="n"/>
    </row>
    <row r="13">
      <c r="A13" s="11" t="n"/>
      <c r="B13" s="11" t="n"/>
      <c r="C13" s="11" t="n"/>
      <c r="D13" s="11" t="n"/>
      <c r="E13" s="11" t="n"/>
      <c r="F13" s="14" t="n"/>
      <c r="G13" s="14" t="n"/>
      <c r="H13" s="33">
        <f>IF(G13="","",G13-TODAY())</f>
        <v/>
      </c>
      <c r="I13" s="8">
        <f>IF(G13="","",IF(G13&lt;TODAY(),"Kalibrasyon Süresi Dolmuş",IF(G13-TODAY()&lt;=30,"Kalibrasyon Yaklaşıyor","Geçerli")))</f>
        <v/>
      </c>
      <c r="J13" s="11" t="n"/>
    </row>
    <row r="14">
      <c r="A14" s="11" t="n"/>
      <c r="B14" s="11" t="n"/>
      <c r="C14" s="11" t="n"/>
      <c r="D14" s="11" t="n"/>
      <c r="E14" s="11" t="n"/>
      <c r="F14" s="14" t="n"/>
      <c r="G14" s="14" t="n"/>
      <c r="H14" s="33">
        <f>IF(G14="","",G14-TODAY())</f>
        <v/>
      </c>
      <c r="I14" s="8">
        <f>IF(G14="","",IF(G14&lt;TODAY(),"Kalibrasyon Süresi Dolmuş",IF(G14-TODAY()&lt;=30,"Kalibrasyon Yaklaşıyor","Geçerli")))</f>
        <v/>
      </c>
      <c r="J14" s="11" t="n"/>
    </row>
    <row r="15">
      <c r="A15" s="11" t="n"/>
      <c r="B15" s="11" t="n"/>
      <c r="C15" s="11" t="n"/>
      <c r="D15" s="11" t="n"/>
      <c r="E15" s="11" t="n"/>
      <c r="F15" s="14" t="n"/>
      <c r="G15" s="14" t="n"/>
      <c r="H15" s="33">
        <f>IF(G15="","",G15-TODAY())</f>
        <v/>
      </c>
      <c r="I15" s="8">
        <f>IF(G15="","",IF(G15&lt;TODAY(),"Kalibrasyon Süresi Dolmuş",IF(G15-TODAY()&lt;=30,"Kalibrasyon Yaklaşıyor","Geçerli")))</f>
        <v/>
      </c>
      <c r="J15" s="11" t="n"/>
    </row>
    <row r="16">
      <c r="A16" s="11" t="n"/>
      <c r="B16" s="11" t="n"/>
      <c r="C16" s="11" t="n"/>
      <c r="D16" s="11" t="n"/>
      <c r="E16" s="11" t="n"/>
      <c r="F16" s="14" t="n"/>
      <c r="G16" s="14" t="n"/>
      <c r="H16" s="33">
        <f>IF(G16="","",G16-TODAY())</f>
        <v/>
      </c>
      <c r="I16" s="8">
        <f>IF(G16="","",IF(G16&lt;TODAY(),"Kalibrasyon Süresi Dolmuş",IF(G16-TODAY()&lt;=30,"Kalibrasyon Yaklaşıyor","Geçerli")))</f>
        <v/>
      </c>
      <c r="J16" s="11" t="n"/>
    </row>
    <row r="17">
      <c r="A17" s="11" t="n"/>
      <c r="B17" s="11" t="n"/>
      <c r="C17" s="11" t="n"/>
      <c r="D17" s="11" t="n"/>
      <c r="E17" s="11" t="n"/>
      <c r="F17" s="14" t="n"/>
      <c r="G17" s="14" t="n"/>
      <c r="H17" s="33">
        <f>IF(G17="","",G17-TODAY())</f>
        <v/>
      </c>
      <c r="I17" s="8">
        <f>IF(G17="","",IF(G17&lt;TODAY(),"Kalibrasyon Süresi Dolmuş",IF(G17-TODAY()&lt;=30,"Kalibrasyon Yaklaşıyor","Geçerli")))</f>
        <v/>
      </c>
      <c r="J17" s="11" t="n"/>
    </row>
    <row r="18">
      <c r="A18" s="11" t="n"/>
      <c r="B18" s="11" t="n"/>
      <c r="C18" s="11" t="n"/>
      <c r="D18" s="11" t="n"/>
      <c r="E18" s="11" t="n"/>
      <c r="F18" s="14" t="n"/>
      <c r="G18" s="14" t="n"/>
      <c r="H18" s="33">
        <f>IF(G18="","",G18-TODAY())</f>
        <v/>
      </c>
      <c r="I18" s="8">
        <f>IF(G18="","",IF(G18&lt;TODAY(),"Kalibrasyon Süresi Dolmuş",IF(G18-TODAY()&lt;=30,"Kalibrasyon Yaklaşıyor","Geçerli")))</f>
        <v/>
      </c>
      <c r="J18" s="11" t="n"/>
    </row>
    <row r="19">
      <c r="A19" s="11" t="n"/>
      <c r="B19" s="11" t="n"/>
      <c r="C19" s="11" t="n"/>
      <c r="D19" s="11" t="n"/>
      <c r="E19" s="11" t="n"/>
      <c r="F19" s="14" t="n"/>
      <c r="G19" s="14" t="n"/>
      <c r="H19" s="33">
        <f>IF(G19="","",G19-TODAY())</f>
        <v/>
      </c>
      <c r="I19" s="8">
        <f>IF(G19="","",IF(G19&lt;TODAY(),"Kalibrasyon Süresi Dolmuş",IF(G19-TODAY()&lt;=30,"Kalibrasyon Yaklaşıyor","Geçerli")))</f>
        <v/>
      </c>
      <c r="J19" s="11" t="n"/>
    </row>
    <row r="20">
      <c r="A20" s="11" t="n"/>
      <c r="B20" s="11" t="n"/>
      <c r="C20" s="11" t="n"/>
      <c r="D20" s="11" t="n"/>
      <c r="E20" s="11" t="n"/>
      <c r="F20" s="14" t="n"/>
      <c r="G20" s="14" t="n"/>
      <c r="H20" s="33">
        <f>IF(G20="","",G20-TODAY())</f>
        <v/>
      </c>
      <c r="I20" s="8">
        <f>IF(G20="","",IF(G20&lt;TODAY(),"Kalibrasyon Süresi Dolmuş",IF(G20-TODAY()&lt;=30,"Kalibrasyon Yaklaşıyor","Geçerli")))</f>
        <v/>
      </c>
      <c r="J20" s="11" t="n"/>
    </row>
    <row r="21">
      <c r="A21" s="11" t="n"/>
      <c r="B21" s="11" t="n"/>
      <c r="C21" s="11" t="n"/>
      <c r="D21" s="11" t="n"/>
      <c r="E21" s="11" t="n"/>
      <c r="F21" s="14" t="n"/>
      <c r="G21" s="14" t="n"/>
      <c r="H21" s="33">
        <f>IF(G21="","",G21-TODAY())</f>
        <v/>
      </c>
      <c r="I21" s="8">
        <f>IF(G21="","",IF(G21&lt;TODAY(),"Kalibrasyon Süresi Dolmuş",IF(G21-TODAY()&lt;=30,"Kalibrasyon Yaklaşıyor","Geçerli")))</f>
        <v/>
      </c>
      <c r="J21" s="11" t="n"/>
    </row>
    <row r="22">
      <c r="A22" s="11" t="n"/>
      <c r="B22" s="11" t="n"/>
      <c r="C22" s="11" t="n"/>
      <c r="D22" s="11" t="n"/>
      <c r="E22" s="11" t="n"/>
      <c r="F22" s="14" t="n"/>
      <c r="G22" s="14" t="n"/>
      <c r="H22" s="33">
        <f>IF(G22="","",G22-TODAY())</f>
        <v/>
      </c>
      <c r="I22" s="8">
        <f>IF(G22="","",IF(G22&lt;TODAY(),"Kalibrasyon Süresi Dolmuş",IF(G22-TODAY()&lt;=30,"Kalibrasyon Yaklaşıyor","Geçerli")))</f>
        <v/>
      </c>
      <c r="J22" s="11" t="n"/>
    </row>
    <row r="23">
      <c r="A23" s="11" t="n"/>
      <c r="B23" s="11" t="n"/>
      <c r="C23" s="11" t="n"/>
      <c r="D23" s="11" t="n"/>
      <c r="E23" s="11" t="n"/>
      <c r="F23" s="14" t="n"/>
      <c r="G23" s="14" t="n"/>
      <c r="H23" s="33">
        <f>IF(G23="","",G23-TODAY())</f>
        <v/>
      </c>
      <c r="I23" s="8">
        <f>IF(G23="","",IF(G23&lt;TODAY(),"Kalibrasyon Süresi Dolmuş",IF(G23-TODAY()&lt;=30,"Kalibrasyon Yaklaşıyor","Geçerli")))</f>
        <v/>
      </c>
      <c r="J23" s="11" t="n"/>
    </row>
    <row r="24">
      <c r="A24" s="11" t="n"/>
      <c r="B24" s="11" t="n"/>
      <c r="C24" s="11" t="n"/>
      <c r="D24" s="11" t="n"/>
      <c r="E24" s="11" t="n"/>
      <c r="F24" s="14" t="n"/>
      <c r="G24" s="14" t="n"/>
      <c r="H24" s="33">
        <f>IF(G24="","",G24-TODAY())</f>
        <v/>
      </c>
      <c r="I24" s="8">
        <f>IF(G24="","",IF(G24&lt;TODAY(),"Kalibrasyon Süresi Dolmuş",IF(G24-TODAY()&lt;=30,"Kalibrasyon Yaklaşıyor","Geçerli")))</f>
        <v/>
      </c>
      <c r="J24" s="11" t="n"/>
    </row>
    <row r="25">
      <c r="A25" s="11" t="n"/>
      <c r="B25" s="11" t="n"/>
      <c r="C25" s="11" t="n"/>
      <c r="D25" s="11" t="n"/>
      <c r="E25" s="11" t="n"/>
      <c r="F25" s="14" t="n"/>
      <c r="G25" s="14" t="n"/>
      <c r="H25" s="33">
        <f>IF(G25="","",G25-TODAY())</f>
        <v/>
      </c>
      <c r="I25" s="8">
        <f>IF(G25="","",IF(G25&lt;TODAY(),"Kalibrasyon Süresi Dolmuş",IF(G25-TODAY()&lt;=30,"Kalibrasyon Yaklaşıyor","Geçerli")))</f>
        <v/>
      </c>
      <c r="J25" s="11" t="n"/>
    </row>
    <row r="26">
      <c r="A26" s="11" t="n"/>
      <c r="B26" s="11" t="n"/>
      <c r="C26" s="11" t="n"/>
      <c r="D26" s="11" t="n"/>
      <c r="E26" s="11" t="n"/>
      <c r="F26" s="14" t="n"/>
      <c r="G26" s="14" t="n"/>
      <c r="H26" s="33">
        <f>IF(G26="","",G26-TODAY())</f>
        <v/>
      </c>
      <c r="I26" s="8">
        <f>IF(G26="","",IF(G26&lt;TODAY(),"Kalibrasyon Süresi Dolmuş",IF(G26-TODAY()&lt;=30,"Kalibrasyon Yaklaşıyor","Geçerli")))</f>
        <v/>
      </c>
      <c r="J26" s="11" t="n"/>
    </row>
    <row r="27">
      <c r="A27" s="11" t="n"/>
      <c r="B27" s="11" t="n"/>
      <c r="C27" s="11" t="n"/>
      <c r="D27" s="11" t="n"/>
      <c r="E27" s="11" t="n"/>
      <c r="F27" s="14" t="n"/>
      <c r="G27" s="14" t="n"/>
      <c r="H27" s="33">
        <f>IF(G27="","",G27-TODAY())</f>
        <v/>
      </c>
      <c r="I27" s="8">
        <f>IF(G27="","",IF(G27&lt;TODAY(),"Kalibrasyon Süresi Dolmuş",IF(G27-TODAY()&lt;=30,"Kalibrasyon Yaklaşıyor","Geçerli")))</f>
        <v/>
      </c>
      <c r="J27" s="11" t="n"/>
    </row>
    <row r="28">
      <c r="A28" s="11" t="n"/>
      <c r="B28" s="11" t="n"/>
      <c r="C28" s="11" t="n"/>
      <c r="D28" s="11" t="n"/>
      <c r="E28" s="11" t="n"/>
      <c r="F28" s="14" t="n"/>
      <c r="G28" s="14" t="n"/>
      <c r="H28" s="33">
        <f>IF(G28="","",G28-TODAY())</f>
        <v/>
      </c>
      <c r="I28" s="8">
        <f>IF(G28="","",IF(G28&lt;TODAY(),"Kalibrasyon Süresi Dolmuş",IF(G28-TODAY()&lt;=30,"Kalibrasyon Yaklaşıyor","Geçerli")))</f>
        <v/>
      </c>
      <c r="J28" s="11" t="n"/>
    </row>
  </sheetData>
  <autoFilter ref="A3:J28"/>
  <mergeCells count="1">
    <mergeCell ref="A2:J2"/>
  </mergeCells>
  <conditionalFormatting sqref="I4:I28">
    <cfRule type="expression" priority="1" dxfId="0">
      <formula>$I4="Kalibrasyon Süresi Dolmuş"</formula>
    </cfRule>
    <cfRule type="expression" priority="2" dxfId="1">
      <formula>$I4="Kalibrasyon Yaklaşıyor"</formula>
    </cfRule>
    <cfRule type="expression" priority="3" dxfId="2">
      <formula>$I4="Geçerli"</formula>
    </cfRule>
  </conditionalFormatting>
  <dataValidations count="1">
    <dataValidation sqref="F4:G28" showDropDown="0" showInputMessage="0" showErrorMessage="1" allowBlank="1" error="Geçerli bir tarih girin (gg.aa.yyyy)." type="date" operator="greaterThan">
      <formula1>36526</formula1>
    </dataValidation>
  </dataValidations>
  <printOptions horizontalCentered="1"/>
  <pageMargins left="0.4" right="0.4" top="0.5" bottom="0.7" header="0.5" footer="0.5"/>
  <pageSetup orientation="landscape" paperSize="9" fitToHeight="0" fitToWidth="1"/>
  <headerFooter>
    <oddHeader/>
    <oddFooter>&amp;C&amp;"Times New Roman"&amp;9 A Class Enerji — aclassenerji.com/iso-50001-enerji-izleme-sistemi&amp;R&amp;"Times New Roman"&amp;9 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 Class Enerji</dc:creator>
  <dc:title xmlns:dc="http://purl.org/dc/elements/1.1/">ISO 50001 Enerji Verisi Toplama Planı Şablonu</dc:title>
  <dc:subject xmlns:dc="http://purl.org/dc/elements/1.1/">ISO 50001:2018 madde 6.6 ve 9.1; EnPI/EnB normalizasyonu</dc:subject>
  <dcterms:created xmlns:dcterms="http://purl.org/dc/terms/" xmlns:xsi="http://www.w3.org/2001/XMLSchema-instance" xsi:type="dcterms:W3CDTF">2026-09-25T09:40:08Z</dcterms:created>
  <dcterms:modified xmlns:dcterms="http://purl.org/dc/terms/" xmlns:xsi="http://www.w3.org/2001/XMLSchema-instance" xsi:type="dcterms:W3CDTF">2026-09-25T09:47:19Z</dcterms:modified>
</cp:coreProperties>
</file>